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10.01 CHUBB\2. Reports\2023\06.June\HALF YEAR\FMS\"/>
    </mc:Choice>
  </mc:AlternateContent>
  <xr:revisionPtr revIDLastSave="0" documentId="13_ncr:1_{DF62998F-B17F-4119-AEB1-70EEBF799F30}"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huNhap_06203" sheetId="2" r:id="rId2"/>
    <sheet name="BCTinhHinhTaiChinh_06105" sheetId="3" r:id="rId3"/>
    <sheet name="BCLCTT_06106" sheetId="4" r:id="rId4"/>
    <sheet name="GTTSRong_06107" sheetId="5" r:id="rId5"/>
    <sheet name="BCDMDT_06108" sheetId="6" r:id="rId6"/>
    <sheet name="BCLCGT_06262" sheetId="7" r:id="rId7"/>
    <sheet name="SheetHidden"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8" l="1"/>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rFont val="Arial"/>
            <family val="2"/>
          </rPr>
          <t>Ô chỉ tiêu có định dạng ký tự</t>
        </r>
      </text>
    </comment>
    <comment ref="D2" authorId="0" shapeId="0" xr:uid="{00000000-0006-0000-0300-000002000000}">
      <text>
        <r>
          <rPr>
            <sz val="10"/>
            <rFont val="Arial"/>
            <family val="2"/>
          </rPr>
          <t>Ô chỉ tiêu có định dạng số. Đơn vị tính x 1 (hoặc %)</t>
        </r>
      </text>
    </comment>
    <comment ref="E2" authorId="0" shapeId="0" xr:uid="{00000000-0006-0000-0300-000003000000}">
      <text>
        <r>
          <rPr>
            <sz val="10"/>
            <rFont val="Arial"/>
            <family val="2"/>
          </rPr>
          <t>Ô chỉ tiêu có định dạng số. Đơn vị tính x 1 (hoặc %)</t>
        </r>
      </text>
    </comment>
    <comment ref="C3" authorId="0" shapeId="0" xr:uid="{00000000-0006-0000-0300-000004000000}">
      <text>
        <r>
          <rPr>
            <sz val="10"/>
            <rFont val="Arial"/>
            <family val="2"/>
          </rPr>
          <t>Ô chỉ tiêu có định dạng ký tự</t>
        </r>
      </text>
    </comment>
    <comment ref="D3" authorId="0" shapeId="0" xr:uid="{00000000-0006-0000-0300-000005000000}">
      <text>
        <r>
          <rPr>
            <sz val="10"/>
            <rFont val="Arial"/>
            <family val="2"/>
          </rPr>
          <t>Ô chỉ tiêu có định dạng số. Đơn vị tính x 1 (hoặc %)</t>
        </r>
      </text>
    </comment>
    <comment ref="E3" authorId="0" shapeId="0" xr:uid="{00000000-0006-0000-0300-000006000000}">
      <text>
        <r>
          <rPr>
            <sz val="10"/>
            <rFont val="Arial"/>
            <family val="2"/>
          </rPr>
          <t>Ô chỉ tiêu có định dạng số. Đơn vị tính x 1 (hoặc %)</t>
        </r>
      </text>
    </comment>
    <comment ref="C4" authorId="0" shapeId="0" xr:uid="{00000000-0006-0000-0300-000007000000}">
      <text>
        <r>
          <rPr>
            <sz val="10"/>
            <rFont val="Arial"/>
            <family val="2"/>
          </rPr>
          <t>Ô chỉ tiêu có định dạng ký tự</t>
        </r>
      </text>
    </comment>
    <comment ref="D4" authorId="0" shapeId="0" xr:uid="{00000000-0006-0000-0300-000008000000}">
      <text>
        <r>
          <rPr>
            <sz val="10"/>
            <rFont val="Arial"/>
            <family val="2"/>
          </rPr>
          <t>Ô chỉ tiêu có định dạng số. Đơn vị tính x 1 (hoặc %)</t>
        </r>
      </text>
    </comment>
    <comment ref="E4" authorId="0" shapeId="0" xr:uid="{00000000-0006-0000-0300-000009000000}">
      <text>
        <r>
          <rPr>
            <sz val="10"/>
            <rFont val="Arial"/>
            <family val="2"/>
          </rPr>
          <t>Ô chỉ tiêu có định dạng số. Đơn vị tính x 1 (hoặc %)</t>
        </r>
      </text>
    </comment>
    <comment ref="C5" authorId="0" shapeId="0" xr:uid="{00000000-0006-0000-0300-00000A000000}">
      <text>
        <r>
          <rPr>
            <sz val="10"/>
            <rFont val="Arial"/>
            <family val="2"/>
          </rPr>
          <t>Ô chỉ tiêu có định dạng ký tự</t>
        </r>
      </text>
    </comment>
    <comment ref="D5" authorId="0" shapeId="0" xr:uid="{00000000-0006-0000-0300-00000B000000}">
      <text>
        <r>
          <rPr>
            <sz val="10"/>
            <rFont val="Arial"/>
            <family val="2"/>
          </rPr>
          <t>Ô chỉ tiêu có định dạng số. Đơn vị tính x 1 (hoặc %)</t>
        </r>
      </text>
    </comment>
    <comment ref="E5" authorId="0" shapeId="0" xr:uid="{00000000-0006-0000-0300-00000C000000}">
      <text>
        <r>
          <rPr>
            <sz val="10"/>
            <rFont val="Arial"/>
            <family val="2"/>
          </rPr>
          <t>Ô chỉ tiêu có định dạng số. Đơn vị tính x 1 (hoặc %)</t>
        </r>
      </text>
    </comment>
    <comment ref="C6" authorId="0" shapeId="0" xr:uid="{00000000-0006-0000-0300-00000D000000}">
      <text>
        <r>
          <rPr>
            <sz val="10"/>
            <rFont val="Arial"/>
            <family val="2"/>
          </rPr>
          <t>Ô chỉ tiêu có định dạng ký tự</t>
        </r>
      </text>
    </comment>
    <comment ref="D6" authorId="0" shapeId="0" xr:uid="{00000000-0006-0000-0300-00000E000000}">
      <text>
        <r>
          <rPr>
            <sz val="10"/>
            <rFont val="Arial"/>
            <family val="2"/>
          </rPr>
          <t>Ô chỉ tiêu có định dạng số. Đơn vị tính x 1 (hoặc %)</t>
        </r>
      </text>
    </comment>
    <comment ref="E6" authorId="0" shapeId="0" xr:uid="{00000000-0006-0000-0300-00000F000000}">
      <text>
        <r>
          <rPr>
            <sz val="10"/>
            <rFont val="Arial"/>
            <family val="2"/>
          </rPr>
          <t>Ô chỉ tiêu có định dạng số. Đơn vị tính x 1 (hoặc %)</t>
        </r>
      </text>
    </comment>
    <comment ref="C7" authorId="0" shapeId="0" xr:uid="{00000000-0006-0000-0300-000010000000}">
      <text>
        <r>
          <rPr>
            <sz val="10"/>
            <rFont val="Arial"/>
            <family val="2"/>
          </rPr>
          <t>Ô chỉ tiêu có định dạng ký tự</t>
        </r>
      </text>
    </comment>
    <comment ref="D7" authorId="0" shapeId="0" xr:uid="{00000000-0006-0000-0300-000011000000}">
      <text>
        <r>
          <rPr>
            <sz val="10"/>
            <rFont val="Arial"/>
            <family val="2"/>
          </rPr>
          <t>Ô chỉ tiêu có định dạng số. Đơn vị tính x 1 (hoặc %)</t>
        </r>
      </text>
    </comment>
    <comment ref="E7" authorId="0" shapeId="0" xr:uid="{00000000-0006-0000-0300-000012000000}">
      <text>
        <r>
          <rPr>
            <sz val="10"/>
            <rFont val="Arial"/>
            <family val="2"/>
          </rPr>
          <t>Ô chỉ tiêu có định dạng số. Đơn vị tính x 1 (hoặc %)</t>
        </r>
      </text>
    </comment>
    <comment ref="C8" authorId="0" shapeId="0" xr:uid="{00000000-0006-0000-0300-000013000000}">
      <text>
        <r>
          <rPr>
            <sz val="10"/>
            <rFont val="Arial"/>
            <family val="2"/>
          </rPr>
          <t>Ô chỉ tiêu có định dạng ký tự</t>
        </r>
      </text>
    </comment>
    <comment ref="D8" authorId="0" shapeId="0" xr:uid="{00000000-0006-0000-0300-000014000000}">
      <text>
        <r>
          <rPr>
            <sz val="10"/>
            <rFont val="Arial"/>
            <family val="2"/>
          </rPr>
          <t>Ô chỉ tiêu có định dạng số. Đơn vị tính x 1 (hoặc %)</t>
        </r>
      </text>
    </comment>
    <comment ref="E8" authorId="0" shapeId="0" xr:uid="{00000000-0006-0000-0300-000015000000}">
      <text>
        <r>
          <rPr>
            <sz val="10"/>
            <rFont val="Arial"/>
            <family val="2"/>
          </rPr>
          <t>Ô chỉ tiêu có định dạng số. Đơn vị tính x 1 (hoặc %)</t>
        </r>
      </text>
    </comment>
    <comment ref="C9" authorId="0" shapeId="0" xr:uid="{00000000-0006-0000-0300-000016000000}">
      <text>
        <r>
          <rPr>
            <sz val="10"/>
            <rFont val="Arial"/>
            <family val="2"/>
          </rPr>
          <t>Ô chỉ tiêu có định dạng ký tự</t>
        </r>
      </text>
    </comment>
    <comment ref="D9" authorId="0" shapeId="0" xr:uid="{00000000-0006-0000-0300-000017000000}">
      <text>
        <r>
          <rPr>
            <sz val="10"/>
            <rFont val="Arial"/>
            <family val="2"/>
          </rPr>
          <t>Ô chỉ tiêu có định dạng số. Đơn vị tính x 1 (hoặc %)</t>
        </r>
      </text>
    </comment>
    <comment ref="E9" authorId="0" shapeId="0" xr:uid="{00000000-0006-0000-0300-000018000000}">
      <text>
        <r>
          <rPr>
            <sz val="10"/>
            <rFont val="Arial"/>
            <family val="2"/>
          </rPr>
          <t>Ô chỉ tiêu có định dạng số. Đơn vị tính x 1 (hoặc %)</t>
        </r>
      </text>
    </comment>
    <comment ref="C10" authorId="0" shapeId="0" xr:uid="{00000000-0006-0000-0300-000019000000}">
      <text>
        <r>
          <rPr>
            <sz val="10"/>
            <rFont val="Arial"/>
            <family val="2"/>
          </rPr>
          <t>Ô chỉ tiêu có định dạng ký tự</t>
        </r>
      </text>
    </comment>
    <comment ref="D10" authorId="0" shapeId="0" xr:uid="{00000000-0006-0000-0300-00001A000000}">
      <text>
        <r>
          <rPr>
            <sz val="10"/>
            <rFont val="Arial"/>
            <family val="2"/>
          </rPr>
          <t>Ô chỉ tiêu có định dạng số. Đơn vị tính x 1 (hoặc %)</t>
        </r>
      </text>
    </comment>
    <comment ref="E10" authorId="0" shapeId="0" xr:uid="{00000000-0006-0000-0300-00001B000000}">
      <text>
        <r>
          <rPr>
            <sz val="10"/>
            <rFont val="Arial"/>
            <family val="2"/>
          </rPr>
          <t>Ô chỉ tiêu có định dạng số. Đơn vị tính x 1 (hoặc %)</t>
        </r>
      </text>
    </comment>
    <comment ref="C11" authorId="0" shapeId="0" xr:uid="{00000000-0006-0000-0300-00001C000000}">
      <text>
        <r>
          <rPr>
            <sz val="10"/>
            <rFont val="Arial"/>
            <family val="2"/>
          </rPr>
          <t>Ô chỉ tiêu có định dạng ký tự</t>
        </r>
      </text>
    </comment>
    <comment ref="D11" authorId="0" shapeId="0" xr:uid="{00000000-0006-0000-0300-00001D000000}">
      <text>
        <r>
          <rPr>
            <sz val="10"/>
            <rFont val="Arial"/>
            <family val="2"/>
          </rPr>
          <t>Ô chỉ tiêu có định dạng số. Đơn vị tính x 1 (hoặc %)</t>
        </r>
      </text>
    </comment>
    <comment ref="E11" authorId="0" shapeId="0" xr:uid="{00000000-0006-0000-0300-00001E000000}">
      <text>
        <r>
          <rPr>
            <sz val="10"/>
            <rFont val="Arial"/>
            <family val="2"/>
          </rPr>
          <t>Ô chỉ tiêu có định dạng số. Đơn vị tính x 1 (hoặc %)</t>
        </r>
      </text>
    </comment>
    <comment ref="C12" authorId="0" shapeId="0" xr:uid="{00000000-0006-0000-0300-00001F000000}">
      <text>
        <r>
          <rPr>
            <sz val="10"/>
            <rFont val="Arial"/>
            <family val="2"/>
          </rPr>
          <t>Ô chỉ tiêu có định dạng ký tự</t>
        </r>
      </text>
    </comment>
    <comment ref="D12" authorId="0" shapeId="0" xr:uid="{00000000-0006-0000-0300-000020000000}">
      <text>
        <r>
          <rPr>
            <sz val="10"/>
            <rFont val="Arial"/>
            <family val="2"/>
          </rPr>
          <t>Ô chỉ tiêu có định dạng số. Đơn vị tính x 1 (hoặc %)</t>
        </r>
      </text>
    </comment>
    <comment ref="E12" authorId="0" shapeId="0" xr:uid="{00000000-0006-0000-0300-000021000000}">
      <text>
        <r>
          <rPr>
            <sz val="10"/>
            <rFont val="Arial"/>
            <family val="2"/>
          </rPr>
          <t>Ô chỉ tiêu có định dạng số. Đơn vị tính x 1 (hoặc %)</t>
        </r>
      </text>
    </comment>
    <comment ref="C13" authorId="0" shapeId="0" xr:uid="{00000000-0006-0000-0300-000022000000}">
      <text>
        <r>
          <rPr>
            <sz val="10"/>
            <rFont val="Arial"/>
            <family val="2"/>
          </rPr>
          <t>Ô chỉ tiêu có định dạng ký tự</t>
        </r>
      </text>
    </comment>
    <comment ref="D13" authorId="0" shapeId="0" xr:uid="{00000000-0006-0000-0300-000023000000}">
      <text>
        <r>
          <rPr>
            <sz val="10"/>
            <rFont val="Arial"/>
            <family val="2"/>
          </rPr>
          <t>Ô chỉ tiêu có định dạng số. Đơn vị tính x 1 (hoặc %)</t>
        </r>
      </text>
    </comment>
    <comment ref="E13" authorId="0" shapeId="0" xr:uid="{00000000-0006-0000-0300-000024000000}">
      <text>
        <r>
          <rPr>
            <sz val="10"/>
            <rFont val="Arial"/>
            <family val="2"/>
          </rPr>
          <t>Ô chỉ tiêu có định dạng số. Đơn vị tính x 1 (hoặc %)</t>
        </r>
      </text>
    </comment>
    <comment ref="C14" authorId="0" shapeId="0" xr:uid="{00000000-0006-0000-0300-000025000000}">
      <text>
        <r>
          <rPr>
            <sz val="10"/>
            <rFont val="Arial"/>
            <family val="2"/>
          </rPr>
          <t>Ô chỉ tiêu có định dạng ký tự</t>
        </r>
      </text>
    </comment>
    <comment ref="D14" authorId="0" shapeId="0" xr:uid="{00000000-0006-0000-0300-000026000000}">
      <text>
        <r>
          <rPr>
            <sz val="10"/>
            <rFont val="Arial"/>
            <family val="2"/>
          </rPr>
          <t>Ô chỉ tiêu có định dạng số. Đơn vị tính x 1 (hoặc %)</t>
        </r>
      </text>
    </comment>
    <comment ref="E14" authorId="0" shapeId="0" xr:uid="{00000000-0006-0000-0300-000027000000}">
      <text>
        <r>
          <rPr>
            <sz val="10"/>
            <rFont val="Arial"/>
            <family val="2"/>
          </rPr>
          <t>Ô chỉ tiêu có định dạng số. Đơn vị tính x 1 (hoặc %)</t>
        </r>
      </text>
    </comment>
    <comment ref="C15" authorId="0" shapeId="0" xr:uid="{00000000-0006-0000-0300-000028000000}">
      <text>
        <r>
          <rPr>
            <sz val="10"/>
            <rFont val="Arial"/>
            <family val="2"/>
          </rPr>
          <t>Ô chỉ tiêu có định dạng ký tự</t>
        </r>
      </text>
    </comment>
    <comment ref="D15" authorId="0" shapeId="0" xr:uid="{00000000-0006-0000-0300-000029000000}">
      <text>
        <r>
          <rPr>
            <sz val="10"/>
            <rFont val="Arial"/>
            <family val="2"/>
          </rPr>
          <t>Ô chỉ tiêu có định dạng số. Đơn vị tính x 1 (hoặc %)</t>
        </r>
      </text>
    </comment>
    <comment ref="E15" authorId="0" shapeId="0" xr:uid="{00000000-0006-0000-0300-00002A000000}">
      <text>
        <r>
          <rPr>
            <sz val="10"/>
            <rFont val="Arial"/>
            <family val="2"/>
          </rPr>
          <t>Ô chỉ tiêu có định dạng số. Đơn vị tính x 1 (hoặc %)</t>
        </r>
      </text>
    </comment>
    <comment ref="C16" authorId="0" shapeId="0" xr:uid="{00000000-0006-0000-0300-00002B000000}">
      <text>
        <r>
          <rPr>
            <sz val="10"/>
            <rFont val="Arial"/>
            <family val="2"/>
          </rPr>
          <t>Ô chỉ tiêu có định dạng ký tự</t>
        </r>
      </text>
    </comment>
    <comment ref="D16" authorId="0" shapeId="0" xr:uid="{00000000-0006-0000-0300-00002C000000}">
      <text>
        <r>
          <rPr>
            <sz val="10"/>
            <rFont val="Arial"/>
            <family val="2"/>
          </rPr>
          <t>Ô chỉ tiêu có định dạng số. Đơn vị tính x 1 (hoặc %)</t>
        </r>
      </text>
    </comment>
    <comment ref="E16" authorId="0" shapeId="0" xr:uid="{00000000-0006-0000-0300-00002D000000}">
      <text>
        <r>
          <rPr>
            <sz val="10"/>
            <rFont val="Arial"/>
            <family val="2"/>
          </rPr>
          <t>Ô chỉ tiêu có định dạng số. Đơn vị tính x 1 (hoặc %)</t>
        </r>
      </text>
    </comment>
    <comment ref="C17" authorId="0" shapeId="0" xr:uid="{00000000-0006-0000-0300-00002E000000}">
      <text>
        <r>
          <rPr>
            <sz val="10"/>
            <rFont val="Arial"/>
            <family val="2"/>
          </rPr>
          <t>Ô chỉ tiêu có định dạng ký tự</t>
        </r>
      </text>
    </comment>
    <comment ref="D17" authorId="0" shapeId="0" xr:uid="{00000000-0006-0000-0300-00002F000000}">
      <text>
        <r>
          <rPr>
            <sz val="10"/>
            <rFont val="Arial"/>
            <family val="2"/>
          </rPr>
          <t>Ô chỉ tiêu có định dạng số. Đơn vị tính x 1 (hoặc %)</t>
        </r>
      </text>
    </comment>
    <comment ref="E17" authorId="0" shapeId="0" xr:uid="{00000000-0006-0000-0300-000030000000}">
      <text>
        <r>
          <rPr>
            <sz val="10"/>
            <rFont val="Arial"/>
            <family val="2"/>
          </rPr>
          <t>Ô chỉ tiêu có định dạng số. Đơn vị tính x 1 (hoặc %)</t>
        </r>
      </text>
    </comment>
    <comment ref="C18" authorId="0" shapeId="0" xr:uid="{00000000-0006-0000-0300-000031000000}">
      <text>
        <r>
          <rPr>
            <sz val="10"/>
            <rFont val="Arial"/>
            <family val="2"/>
          </rPr>
          <t>Ô chỉ tiêu có định dạng ký tự</t>
        </r>
      </text>
    </comment>
    <comment ref="D18" authorId="0" shapeId="0" xr:uid="{00000000-0006-0000-0300-000032000000}">
      <text>
        <r>
          <rPr>
            <sz val="10"/>
            <rFont val="Arial"/>
            <family val="2"/>
          </rPr>
          <t>Ô chỉ tiêu có định dạng số. Đơn vị tính x 1 (hoặc %)</t>
        </r>
      </text>
    </comment>
    <comment ref="E18" authorId="0" shapeId="0" xr:uid="{00000000-0006-0000-0300-000033000000}">
      <text>
        <r>
          <rPr>
            <sz val="10"/>
            <rFont val="Arial"/>
            <family val="2"/>
          </rPr>
          <t>Ô chỉ tiêu có định dạng số. Đơn vị tính x 1 (hoặc %)</t>
        </r>
      </text>
    </comment>
    <comment ref="C19" authorId="0" shapeId="0" xr:uid="{00000000-0006-0000-0300-000034000000}">
      <text>
        <r>
          <rPr>
            <sz val="10"/>
            <rFont val="Arial"/>
            <family val="2"/>
          </rPr>
          <t>Ô chỉ tiêu có định dạng ký tự</t>
        </r>
      </text>
    </comment>
    <comment ref="D19" authorId="0" shapeId="0" xr:uid="{00000000-0006-0000-0300-000035000000}">
      <text>
        <r>
          <rPr>
            <sz val="10"/>
            <rFont val="Arial"/>
            <family val="2"/>
          </rPr>
          <t>Ô chỉ tiêu có định dạng số. Đơn vị tính x 1 (hoặc %)</t>
        </r>
      </text>
    </comment>
    <comment ref="E19" authorId="0" shapeId="0" xr:uid="{00000000-0006-0000-0300-000036000000}">
      <text>
        <r>
          <rPr>
            <sz val="10"/>
            <rFont val="Arial"/>
            <family val="2"/>
          </rPr>
          <t>Ô chỉ tiêu có định dạng số. Đơn vị tính x 1 (hoặc %)</t>
        </r>
      </text>
    </comment>
    <comment ref="C20" authorId="0" shapeId="0" xr:uid="{00000000-0006-0000-0300-000037000000}">
      <text>
        <r>
          <rPr>
            <sz val="10"/>
            <rFont val="Arial"/>
            <family val="2"/>
          </rPr>
          <t>Ô chỉ tiêu có định dạng ký tự</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C21" authorId="0" shapeId="0" xr:uid="{00000000-0006-0000-0300-00003A000000}">
      <text>
        <r>
          <rPr>
            <sz val="10"/>
            <rFont val="Arial"/>
            <family val="2"/>
          </rPr>
          <t>Ô chỉ tiêu có định dạng ký tự</t>
        </r>
      </text>
    </comment>
    <comment ref="D21" authorId="0" shapeId="0" xr:uid="{00000000-0006-0000-0300-00003B000000}">
      <text>
        <r>
          <rPr>
            <sz val="10"/>
            <rFont val="Arial"/>
            <family val="2"/>
          </rPr>
          <t>Ô chỉ tiêu có định dạng số. Đơn vị tính x 1 (hoặc %)</t>
        </r>
      </text>
    </comment>
    <comment ref="E21" authorId="0" shapeId="0" xr:uid="{00000000-0006-0000-0300-00003C000000}">
      <text>
        <r>
          <rPr>
            <sz val="10"/>
            <rFont val="Arial"/>
            <family val="2"/>
          </rPr>
          <t>Ô chỉ tiêu có định dạng số. Đơn vị tính x 1 (hoặc %)</t>
        </r>
      </text>
    </comment>
    <comment ref="C22" authorId="0" shapeId="0" xr:uid="{00000000-0006-0000-0300-00003D000000}">
      <text>
        <r>
          <rPr>
            <sz val="10"/>
            <rFont val="Arial"/>
            <family val="2"/>
          </rPr>
          <t>Ô chỉ tiêu có định dạng ký tự</t>
        </r>
      </text>
    </comment>
    <comment ref="D22" authorId="0" shapeId="0" xr:uid="{00000000-0006-0000-0300-00003E000000}">
      <text>
        <r>
          <rPr>
            <sz val="10"/>
            <rFont val="Arial"/>
            <family val="2"/>
          </rPr>
          <t>Ô chỉ tiêu có định dạng số. Đơn vị tính x 1 (hoặc %)</t>
        </r>
      </text>
    </comment>
    <comment ref="E22" authorId="0" shapeId="0" xr:uid="{00000000-0006-0000-0300-00003F000000}">
      <text>
        <r>
          <rPr>
            <sz val="10"/>
            <rFont val="Arial"/>
            <family val="2"/>
          </rPr>
          <t>Ô chỉ tiêu có định dạng số. Đơn vị tính x 1 (hoặc %)</t>
        </r>
      </text>
    </comment>
    <comment ref="C23" authorId="0" shapeId="0" xr:uid="{00000000-0006-0000-0300-000040000000}">
      <text>
        <r>
          <rPr>
            <sz val="10"/>
            <rFont val="Arial"/>
            <family val="2"/>
          </rPr>
          <t>Ô chỉ tiêu có định dạng ký tự</t>
        </r>
      </text>
    </comment>
    <comment ref="D23" authorId="0" shapeId="0" xr:uid="{00000000-0006-0000-0300-000041000000}">
      <text>
        <r>
          <rPr>
            <sz val="10"/>
            <rFont val="Arial"/>
            <family val="2"/>
          </rPr>
          <t>Ô chỉ tiêu có định dạng số. Đơn vị tính x 1 (hoặc %)</t>
        </r>
      </text>
    </comment>
    <comment ref="E23" authorId="0" shapeId="0" xr:uid="{00000000-0006-0000-0300-000042000000}">
      <text>
        <r>
          <rPr>
            <sz val="10"/>
            <rFont val="Arial"/>
            <family val="2"/>
          </rPr>
          <t>Ô chỉ tiêu có định dạng số. Đơn vị tính x 1 (hoặc %)</t>
        </r>
      </text>
    </comment>
    <comment ref="C24" authorId="0" shapeId="0" xr:uid="{00000000-0006-0000-0300-000043000000}">
      <text>
        <r>
          <rPr>
            <sz val="10"/>
            <rFont val="Arial"/>
            <family val="2"/>
          </rPr>
          <t>Ô chỉ tiêu có định dạng ký tự</t>
        </r>
      </text>
    </comment>
    <comment ref="D24" authorId="0" shapeId="0" xr:uid="{00000000-0006-0000-0300-000044000000}">
      <text>
        <r>
          <rPr>
            <sz val="10"/>
            <rFont val="Arial"/>
            <family val="2"/>
          </rPr>
          <t>Ô chỉ tiêu có định dạng số. Đơn vị tính x 1 (hoặc %)</t>
        </r>
      </text>
    </comment>
    <comment ref="E24" authorId="0" shapeId="0" xr:uid="{00000000-0006-0000-0300-000045000000}">
      <text>
        <r>
          <rPr>
            <sz val="10"/>
            <rFont val="Arial"/>
            <family val="2"/>
          </rPr>
          <t>Ô chỉ tiêu có định dạng số. Đơn vị tính x 1 (hoặc %)</t>
        </r>
      </text>
    </comment>
    <comment ref="C25" authorId="0" shapeId="0" xr:uid="{00000000-0006-0000-0300-000046000000}">
      <text>
        <r>
          <rPr>
            <sz val="10"/>
            <rFont val="Arial"/>
            <family val="2"/>
          </rPr>
          <t>Ô chỉ tiêu có định dạng ký tự</t>
        </r>
      </text>
    </comment>
    <comment ref="D25" authorId="0" shapeId="0" xr:uid="{00000000-0006-0000-0300-000047000000}">
      <text>
        <r>
          <rPr>
            <sz val="10"/>
            <rFont val="Arial"/>
            <family val="2"/>
          </rPr>
          <t>Ô chỉ tiêu có định dạng số. Đơn vị tính x 1 (hoặc %)</t>
        </r>
      </text>
    </comment>
    <comment ref="E25" authorId="0" shapeId="0" xr:uid="{00000000-0006-0000-0300-000048000000}">
      <text>
        <r>
          <rPr>
            <sz val="10"/>
            <rFont val="Arial"/>
            <family val="2"/>
          </rPr>
          <t>Ô chỉ tiêu có định dạng số. Đơn vị tính x 1 (hoặc %)</t>
        </r>
      </text>
    </comment>
    <comment ref="C26" authorId="0" shapeId="0" xr:uid="{00000000-0006-0000-0300-000049000000}">
      <text>
        <r>
          <rPr>
            <sz val="10"/>
            <rFont val="Arial"/>
            <family val="2"/>
          </rPr>
          <t>Ô chỉ tiêu có định dạng ký tự</t>
        </r>
      </text>
    </comment>
    <comment ref="D26" authorId="0" shapeId="0" xr:uid="{00000000-0006-0000-0300-00004A000000}">
      <text>
        <r>
          <rPr>
            <sz val="10"/>
            <rFont val="Arial"/>
            <family val="2"/>
          </rPr>
          <t>Ô chỉ tiêu có định dạng số. Đơn vị tính x 1 (hoặc %)</t>
        </r>
      </text>
    </comment>
    <comment ref="E26" authorId="0" shapeId="0" xr:uid="{00000000-0006-0000-0300-00004B000000}">
      <text>
        <r>
          <rPr>
            <sz val="10"/>
            <rFont val="Arial"/>
            <family val="2"/>
          </rPr>
          <t>Ô chỉ tiêu có định dạng số. Đơn vị tính x 1 (hoặc %)</t>
        </r>
      </text>
    </comment>
    <comment ref="C27" authorId="0" shapeId="0" xr:uid="{00000000-0006-0000-0300-00004C000000}">
      <text>
        <r>
          <rPr>
            <sz val="10"/>
            <rFont val="Arial"/>
            <family val="2"/>
          </rPr>
          <t>Ô chỉ tiêu có định dạng ký tự</t>
        </r>
      </text>
    </comment>
    <comment ref="D27" authorId="0" shapeId="0" xr:uid="{00000000-0006-0000-0300-00004D000000}">
      <text>
        <r>
          <rPr>
            <sz val="10"/>
            <rFont val="Arial"/>
            <family val="2"/>
          </rPr>
          <t>Ô chỉ tiêu có định dạng số. Đơn vị tính x 1 (hoặc %)</t>
        </r>
      </text>
    </comment>
    <comment ref="E27" authorId="0" shapeId="0" xr:uid="{00000000-0006-0000-0300-00004E000000}">
      <text>
        <r>
          <rPr>
            <sz val="10"/>
            <rFont val="Arial"/>
            <family val="2"/>
          </rPr>
          <t>Ô chỉ tiêu có định dạng số. Đơn vị tính x 1 (hoặc %)</t>
        </r>
      </text>
    </comment>
    <comment ref="C28" authorId="0" shapeId="0" xr:uid="{00000000-0006-0000-0300-00004F000000}">
      <text>
        <r>
          <rPr>
            <sz val="10"/>
            <rFont val="Arial"/>
            <family val="2"/>
          </rPr>
          <t>Ô chỉ tiêu có định dạng ký tự</t>
        </r>
      </text>
    </comment>
    <comment ref="D28" authorId="0" shapeId="0" xr:uid="{00000000-0006-0000-0300-000050000000}">
      <text>
        <r>
          <rPr>
            <sz val="10"/>
            <rFont val="Arial"/>
            <family val="2"/>
          </rPr>
          <t>Ô chỉ tiêu có định dạng số. Đơn vị tính x 1 (hoặc %)</t>
        </r>
      </text>
    </comment>
    <comment ref="E28" authorId="0" shapeId="0" xr:uid="{00000000-0006-0000-0300-000051000000}">
      <text>
        <r>
          <rPr>
            <sz val="10"/>
            <rFont val="Arial"/>
            <family val="2"/>
          </rPr>
          <t>Ô chỉ tiêu có định dạng số. Đơn vị tính x 1 (hoặc %)</t>
        </r>
      </text>
    </comment>
    <comment ref="C29" authorId="0" shapeId="0" xr:uid="{00000000-0006-0000-0300-000052000000}">
      <text>
        <r>
          <rPr>
            <sz val="10"/>
            <rFont val="Arial"/>
            <family val="2"/>
          </rPr>
          <t>Ô chỉ tiêu có định dạng ký tự</t>
        </r>
      </text>
    </comment>
    <comment ref="D29" authorId="0" shapeId="0" xr:uid="{00000000-0006-0000-0300-000053000000}">
      <text>
        <r>
          <rPr>
            <sz val="10"/>
            <rFont val="Arial"/>
            <family val="2"/>
          </rPr>
          <t>Ô chỉ tiêu có định dạng số. Đơn vị tính x 1 (hoặc %)</t>
        </r>
      </text>
    </comment>
    <comment ref="E29" authorId="0" shapeId="0" xr:uid="{00000000-0006-0000-0300-000054000000}">
      <text>
        <r>
          <rPr>
            <sz val="10"/>
            <rFont val="Arial"/>
            <family val="2"/>
          </rPr>
          <t>Ô chỉ tiêu có định dạng số. Đơn vị tính x 1 (hoặc %)</t>
        </r>
      </text>
    </comment>
    <comment ref="C30" authorId="0" shapeId="0" xr:uid="{00000000-0006-0000-0300-000055000000}">
      <text>
        <r>
          <rPr>
            <sz val="10"/>
            <rFont val="Arial"/>
            <family val="2"/>
          </rPr>
          <t>Ô chỉ tiêu có định dạng ký tự</t>
        </r>
      </text>
    </comment>
    <comment ref="D30" authorId="0" shapeId="0" xr:uid="{00000000-0006-0000-0300-000056000000}">
      <text>
        <r>
          <rPr>
            <sz val="10"/>
            <rFont val="Arial"/>
            <family val="2"/>
          </rPr>
          <t>Ô chỉ tiêu có định dạng số. Đơn vị tính x 1 (hoặc %)</t>
        </r>
      </text>
    </comment>
    <comment ref="E30" authorId="0" shapeId="0" xr:uid="{00000000-0006-0000-0300-000057000000}">
      <text>
        <r>
          <rPr>
            <sz val="10"/>
            <rFont val="Arial"/>
            <family val="2"/>
          </rPr>
          <t>Ô chỉ tiêu có định dạng số. Đơn vị tính x 1 (hoặc %)</t>
        </r>
      </text>
    </comment>
    <comment ref="C31" authorId="0" shapeId="0" xr:uid="{00000000-0006-0000-0300-000058000000}">
      <text>
        <r>
          <rPr>
            <sz val="10"/>
            <rFont val="Arial"/>
            <family val="2"/>
          </rPr>
          <t>Ô chỉ tiêu có định dạng ký tự</t>
        </r>
      </text>
    </comment>
    <comment ref="D31" authorId="0" shapeId="0" xr:uid="{00000000-0006-0000-0300-000059000000}">
      <text>
        <r>
          <rPr>
            <sz val="10"/>
            <rFont val="Arial"/>
            <family val="2"/>
          </rPr>
          <t>Ô chỉ tiêu có định dạng số. Đơn vị tính x 1 (hoặc %)</t>
        </r>
      </text>
    </comment>
    <comment ref="E31" authorId="0" shapeId="0" xr:uid="{00000000-0006-0000-0300-00005A000000}">
      <text>
        <r>
          <rPr>
            <sz val="10"/>
            <rFont val="Arial"/>
            <family val="2"/>
          </rPr>
          <t>Ô chỉ tiêu có định dạng số. Đơn vị tính x 1 (hoặc %)</t>
        </r>
      </text>
    </comment>
    <comment ref="C32" authorId="0" shapeId="0" xr:uid="{00000000-0006-0000-0300-00005B000000}">
      <text>
        <r>
          <rPr>
            <sz val="10"/>
            <rFont val="Arial"/>
            <family val="2"/>
          </rPr>
          <t>Ô chỉ tiêu có định dạng ký tự</t>
        </r>
      </text>
    </comment>
    <comment ref="D32" authorId="0" shapeId="0" xr:uid="{00000000-0006-0000-0300-00005C000000}">
      <text>
        <r>
          <rPr>
            <sz val="10"/>
            <rFont val="Arial"/>
            <family val="2"/>
          </rPr>
          <t>Ô chỉ tiêu có định dạng số. Đơn vị tính x 1 (hoặc %)</t>
        </r>
      </text>
    </comment>
    <comment ref="E32" authorId="0" shapeId="0" xr:uid="{00000000-0006-0000-0300-00005D00000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<sst xmlns="http://schemas.openxmlformats.org/spreadsheetml/2006/main" count="949" uniqueCount="563">
  <si>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</si>
  <si>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</si>
  <si>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</si>
  <si>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</si>
  <si>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</si>
  <si>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</si>
  <si>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</si>
  <si>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</si>
  <si>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</si>
  <si>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</si>
  <si>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</si>
  <si>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</si>
  <si>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</si>
  <si>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</si>
  <si>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</si>
  <si>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</si>
  <si>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</si>
  <si>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</si>
  <si>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</si>
  <si>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</si>
  <si>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</si>
  <si>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</si>
  <si>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</si>
  <si>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</si>
  <si>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</si>
  <si>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</si>
  <si>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</si>
  <si>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</si>
  <si>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</si>
  <si>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</si>
  <si>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</si>
  <si>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</si>
  <si>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</si>
  <si>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</si>
  <si>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</si>
  <si>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</si>
  <si>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</si>
  <si>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</si>
  <si>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</si>
  <si>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</si>
  <si>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</si>
  <si>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</si>
  <si>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</si>
  <si>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</si>
  <si>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</si>
  <si>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</si>
  <si>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</si>
  <si>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</si>
  <si>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</si>
  <si>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</si>
  <si>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</si>
  <si>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</si>
  <si>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</si>
  <si>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</si>
  <si>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</si>
  <si>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</si>
  <si>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</si>
  <si>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</si>
  <si>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</si>
  <si>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</si>
  <si>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</si>
  <si>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</si>
  <si>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</si>
  <si>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</si>
  <si>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</si>
  <si>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</si>
  <si>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</si>
  <si>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</si>
  <si>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</si>
  <si>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</si>
  <si>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</si>
  <si>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</si>
  <si>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</si>
  <si>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</si>
  <si>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</si>
  <si>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</si>
  <si>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</si>
  <si>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</si>
  <si>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</si>
  <si>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</si>
  <si>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</si>
  <si>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</si>
  <si>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</si>
  <si>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</si>
  <si>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</si>
  <si>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</si>
  <si>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</si>
  <si>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</si>
  <si>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</si>
  <si>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</si>
  <si>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</si>
  <si>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</si>
  <si>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</si>
  <si>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</si>
  <si>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</si>
  <si>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</si>
  <si>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</si>
  <si>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</si>
  <si>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</si>
  <si>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</si>
  <si>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</si>
  <si>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</si>
  <si>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</si>
  <si>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</si>
  <si>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</si>
  <si>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</si>
  <si>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</si>
  <si>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</si>
  <si>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</si>
  <si>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</si>
  <si>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</si>
  <si>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</si>
  <si>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</si>
  <si>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</si>
  <si>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</si>
  <si>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</si>
  <si>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</si>
  <si>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</si>
  <si>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</si>
  <si>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</si>
  <si>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</si>
  <si>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</si>
  <si>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</si>
  <si>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</si>
  <si>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</si>
  <si>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</si>
  <si>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</si>
  <si>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</si>
  <si>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</si>
  <si>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</si>
  <si>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</si>
  <si>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</si>
  <si>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</si>
  <si>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</si>
  <si>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</si>
  <si>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</si>
  <si>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</si>
  <si>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</si>
  <si>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</si>
  <si>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</si>
  <si>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</si>
  <si>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</si>
  <si>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</si>
  <si>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</si>
  <si>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</si>
  <si>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</si>
  <si>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</si>
  <si>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</si>
  <si>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</si>
  <si>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</si>
  <si>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4060</t>
  </si>
  <si>
    <t>4061</t>
  </si>
  <si>
    <t>II.1</t>
  </si>
  <si>
    <t>4062</t>
  </si>
  <si>
    <t>II.2</t>
  </si>
  <si>
    <t>4063</t>
  </si>
  <si>
    <t>III</t>
  </si>
  <si>
    <t>4064</t>
  </si>
  <si>
    <t>III.1</t>
  </si>
  <si>
    <t>4065</t>
  </si>
  <si>
    <t>III.2</t>
  </si>
  <si>
    <t>4066</t>
  </si>
  <si>
    <t>IV</t>
  </si>
  <si>
    <t>4067</t>
  </si>
  <si>
    <t>4030</t>
  </si>
  <si>
    <t>...</t>
  </si>
  <si>
    <t>4031</t>
  </si>
  <si>
    <t>4032</t>
  </si>
  <si>
    <t>4033</t>
  </si>
  <si>
    <t>4034</t>
  </si>
  <si>
    <t>4035</t>
  </si>
  <si>
    <t>4036</t>
  </si>
  <si>
    <t>4037</t>
  </si>
  <si>
    <t>4038</t>
  </si>
  <si>
    <t>4039</t>
  </si>
  <si>
    <t>V</t>
  </si>
  <si>
    <t>4040</t>
  </si>
  <si>
    <t>4041</t>
  </si>
  <si>
    <t>4042</t>
  </si>
  <si>
    <t>4043</t>
  </si>
  <si>
    <t>4044</t>
  </si>
  <si>
    <t>4045</t>
  </si>
  <si>
    <t>4046</t>
  </si>
  <si>
    <t>VII</t>
  </si>
  <si>
    <t>4047</t>
  </si>
  <si>
    <t>16</t>
  </si>
  <si>
    <t>17</t>
  </si>
  <si>
    <t>18</t>
  </si>
  <si>
    <t>19</t>
  </si>
  <si>
    <t>33</t>
  </si>
  <si>
    <t>34</t>
  </si>
  <si>
    <t>35</t>
  </si>
  <si>
    <t>80</t>
  </si>
  <si>
    <t>Số lũy kế
Year-to-date</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</si>
  <si>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</si>
  <si>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</si>
  <si>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</si>
  <si>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</si>
  <si>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</si>
  <si>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</si>
  <si>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</si>
  <si>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</si>
  <si>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</si>
  <si>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</si>
  <si>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</si>
  <si>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</si>
  <si>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</si>
  <si>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</si>
  <si>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</si>
  <si>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</si>
  <si>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</si>
  <si>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</si>
  <si>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</si>
  <si>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</si>
  <si>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</si>
  <si>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</si>
  <si>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</si>
  <si>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</si>
  <si>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</si>
  <si>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</si>
  <si>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</si>
  <si>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</si>
  <si>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</si>
  <si>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</si>
  <si>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</si>
  <si>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</si>
  <si>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</si>
  <si>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</si>
  <si>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</si>
  <si>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</si>
  <si>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</si>
  <si>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</si>
  <si>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</si>
  <si>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</si>
  <si>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</si>
  <si>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</si>
  <si>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</si>
  <si>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</si>
  <si>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</si>
  <si>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</si>
  <si>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</si>
  <si>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</si>
  <si>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</si>
  <si>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</si>
  <si>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</si>
  <si>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</si>
  <si>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</si>
  <si>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</si>
  <si>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</si>
  <si>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</si>
  <si>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</si>
  <si>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</si>
  <si>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</si>
  <si>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</si>
  <si>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</si>
  <si>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</si>
  <si>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</si>
  <si>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</si>
  <si>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</si>
  <si>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</si>
  <si>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</si>
  <si>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</si>
  <si>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</si>
  <si>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</si>
  <si>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</si>
  <si>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</si>
  <si>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</si>
  <si>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</si>
  <si>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</si>
  <si>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</si>
  <si>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</si>
  <si>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</si>
  <si>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</si>
  <si>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</si>
  <si>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</si>
  <si>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</si>
  <si>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</si>
  <si>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</si>
  <si>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</si>
  <si>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</si>
  <si>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</si>
  <si>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</si>
  <si>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</si>
  <si>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</si>
  <si>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</si>
  <si>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</si>
  <si>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</si>
  <si>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</si>
  <si>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</si>
  <si>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</si>
  <si>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</si>
  <si>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</si>
  <si>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</si>
  <si>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</si>
  <si>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</si>
  <si>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</si>
  <si>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</si>
  <si>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</si>
  <si>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</si>
  <si>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</si>
  <si>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</si>
  <si>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</si>
  <si>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</si>
  <si>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</si>
  <si>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</si>
  <si>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</si>
  <si>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</si>
  <si>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</si>
  <si>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</si>
  <si>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</si>
  <si>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</si>
  <si>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</si>
  <si>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</si>
  <si>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</si>
  <si>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</si>
  <si>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</si>
  <si>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</si>
  <si>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</si>
  <si>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</si>
  <si>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</si>
  <si>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</si>
  <si>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</si>
  <si>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</si>
  <si>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</si>
  <si>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</si>
  <si>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</si>
  <si>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</si>
  <si>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</si>
  <si>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</si>
  <si>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</si>
  <si>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</si>
  <si>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</si>
  <si>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</si>
  <si>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</si>
  <si>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</si>
  <si>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</si>
  <si>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</si>
  <si>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</si>
  <si>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</si>
  <si>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</si>
  <si>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</si>
  <si>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</si>
  <si>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</si>
  <si>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</si>
  <si>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</si>
  <si>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</si>
  <si>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</si>
  <si>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</si>
  <si>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</si>
  <si>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</si>
  <si>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</si>
  <si>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</si>
  <si>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</si>
  <si>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</si>
  <si>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</si>
  <si>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</si>
  <si>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</si>
  <si>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</si>
  <si>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</si>
  <si>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</si>
  <si>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</si>
  <si>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</si>
  <si>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</si>
  <si>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</si>
  <si>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</si>
  <si>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</si>
  <si>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</si>
  <si>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</si>
  <si>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</si>
  <si>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</si>
  <si>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</si>
  <si>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</si>
  <si>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</si>
  <si>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</si>
  <si>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</si>
  <si>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</si>
  <si>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</si>
  <si>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</si>
  <si>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</si>
  <si>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</si>
  <si>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</si>
  <si>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</si>
  <si>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</si>
  <si>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</si>
  <si>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</si>
  <si>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</si>
  <si>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</si>
  <si>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</si>
  <si>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</si>
  <si>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</si>
  <si>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</si>
  <si>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</si>
  <si>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</si>
  <si>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</si>
  <si>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</si>
  <si>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</si>
  <si>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</si>
  <si>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</si>
  <si>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</si>
  <si>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</si>
  <si>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</si>
  <si>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</si>
  <si>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</si>
  <si>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</si>
  <si>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</si>
  <si>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</si>
  <si>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</si>
  <si>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</si>
  <si>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</si>
  <si>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</si>
  <si>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</si>
  <si>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</si>
  <si>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</si>
  <si>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</si>
  <si>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</si>
  <si>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</si>
  <si>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</si>
  <si>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</si>
  <si>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</si>
  <si>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</si>
  <si>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</si>
  <si>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</si>
  <si>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</si>
  <si>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</si>
  <si>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</si>
  <si>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</si>
  <si>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</si>
  <si>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</si>
  <si>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</si>
  <si>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</si>
  <si>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</si>
  <si>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</si>
  <si>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</si>
  <si>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</si>
  <si>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</si>
  <si>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</si>
  <si>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</si>
  <si>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</si>
  <si>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</si>
  <si>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</si>
  <si>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</si>
  <si>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4040.1</t>
  </si>
  <si>
    <t>4040.2</t>
  </si>
  <si>
    <t>4040.3</t>
  </si>
  <si>
    <t>4040.4</t>
  </si>
  <si>
    <t>4040.5</t>
  </si>
  <si>
    <t>4040.6</t>
  </si>
  <si>
    <t>4040.7</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</si>
  <si>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</si>
  <si>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</si>
  <si>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</si>
  <si>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</si>
  <si>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</si>
  <si>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</si>
  <si>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</si>
  <si>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</si>
  <si>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</si>
  <si>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</si>
  <si>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</si>
  <si>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</si>
  <si>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</si>
  <si>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</si>
  <si>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</si>
  <si>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</si>
  <si>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</si>
  <si>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</si>
  <si>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</si>
  <si>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</si>
  <si>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</si>
  <si>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</si>
  <si>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</si>
  <si>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</si>
  <si>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</si>
  <si>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</si>
  <si>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</si>
  <si>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</si>
  <si>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</si>
  <si>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</si>
  <si>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</si>
  <si>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</si>
  <si>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</si>
  <si>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</si>
  <si>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</si>
  <si>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</si>
  <si>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</si>
  <si>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</si>
  <si>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</si>
  <si>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</si>
  <si>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</si>
  <si>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</si>
  <si>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</si>
  <si>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</si>
  <si>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</si>
  <si>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</si>
  <si>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</si>
  <si>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</si>
  <si>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Chỉ tiêu
Indicator</t>
  </si>
  <si>
    <t>Mã số
Code</t>
  </si>
  <si>
    <t>Thuyết minh
Note</t>
  </si>
  <si>
    <t>STT
No</t>
  </si>
  <si>
    <t>Nội dung
Item</t>
  </si>
  <si>
    <t>Mã chỉ tiêu
Code</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</si>
  <si>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</si>
  <si>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</si>
  <si>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</si>
  <si>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</si>
  <si>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</si>
  <si>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</si>
  <si>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</si>
  <si>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</si>
  <si>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CỔ PHIẾU NIÊM YẾT
LISTED SHARES</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</si>
  <si>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</si>
  <si>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</si>
  <si>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</si>
  <si>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</si>
  <si>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</si>
  <si>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</si>
  <si>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TỔNG
TOTAL</t>
  </si>
  <si>
    <t>CỔ PHIẾU CHƯA NIÊM YẾT
UNLISTED SHARES</t>
  </si>
  <si>
    <t>TỔNG CÁC LOẠI CỔ PHIẾU
TOTAL SHARES</t>
  </si>
  <si>
    <t>TRÁI PHIẾU
BONDS</t>
  </si>
  <si>
    <t>CÁC LOẠI CHỨNG KHOÁN KHÁC
OTHER SECURITIES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</si>
  <si>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</si>
  <si>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</si>
  <si>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</si>
  <si>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</si>
  <si>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</si>
  <si>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</si>
  <si>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khác
Other receivables</t>
  </si>
  <si>
    <t>Tài sản khác
Other assets</t>
  </si>
  <si>
    <t>TIỀN
CASH</t>
  </si>
  <si>
    <t>Tiền gửi Ngân hàng
Cash at bank</t>
  </si>
  <si>
    <t>Chứng chỉ tiền gửi 
Certificates of deposit</t>
  </si>
  <si>
    <t>Công cụ chuyển nhượng…
Transferable instruments…</t>
  </si>
  <si>
    <t>Tổng giá trị danh mục 
Total value of portfolio</t>
  </si>
  <si>
    <t>Bán niên:</t>
  </si>
  <si>
    <t>4035.1</t>
  </si>
  <si>
    <t>4035.2</t>
  </si>
  <si>
    <t>Trái phiếu niêm yết
Listed bonds</t>
  </si>
  <si>
    <t>(Tổng) Giám đốc
Công ty quản lý quỹ</t>
  </si>
  <si>
    <t>(Ký, ghi rõ họ tên và đóng dấu)</t>
  </si>
  <si>
    <t>Công ty Quản lý quỹ</t>
  </si>
  <si>
    <t>Người lập biểu</t>
  </si>
  <si>
    <t>(Ký, họ tên)</t>
  </si>
  <si>
    <t>Năm 2022
Year 2022</t>
  </si>
  <si>
    <t xml:space="preserve">V. Giá trị tài sản ròng trên một đơn vị quỹ cuối kỳ
NAV per unit at the end of period </t>
  </si>
  <si>
    <t>4067.1</t>
  </si>
  <si>
    <t>Năm 2023
Year 2023</t>
  </si>
  <si>
    <t>Bán niên năm 2023
The first 6 months of  2023</t>
  </si>
  <si>
    <t>Bán niên năm  2022
The first 6 months of  2022</t>
  </si>
  <si>
    <t>Ngày 30 tháng 06 năm 2023
 As at 30 Jun 2023</t>
  </si>
  <si>
    <t>Ngày 31 tháng 12 năm 2022
 As at 31 Dec 2022</t>
  </si>
  <si>
    <t>Trái phiếu không niêm yết 
Unlisted bonds</t>
  </si>
  <si>
    <t>Công ty Quản lý quỹ:......</t>
  </si>
  <si>
    <t>Quỹ:..............................</t>
  </si>
  <si>
    <t>2023</t>
  </si>
  <si>
    <t>Công ty TNHH Một Thành Viên Quản Lý Quỹ Chubb Life</t>
  </si>
  <si>
    <t>Quỹ Đầu tư Trái phiếu Mở rộng Chubb</t>
  </si>
  <si>
    <t>Ngày 20 tháng 07 năm 2023</t>
  </si>
  <si>
    <t>Đỗ Thị Thu Nguyệt</t>
  </si>
  <si>
    <t>Bùi Thanh Hiệp</t>
  </si>
  <si>
    <t>Kế toán trưởng</t>
  </si>
  <si>
    <t>Chủ tịch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</si>
</sst>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24" x14ac:knownFonts="1">
    <font>
      <sz val="10"/>
      <name val="Arial"/>
    </font>
    <font>
      <sz val="10"/>
      <name val="Arial"/>
      <family val="2"/>
    </font>
    <font>
      <sz val="12"/>
      <name val="Times New Roman"/>
      <family val="1"/>
    </font>
    <font>
      <sz val="12"/>
      <name val="Times New Roman"/>
      <family val="1"/>
    </font>
    <font>
      <b/>
      <sz val="13"/>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0"/>
      <name val="Tahoma"/>
      <family val="2"/>
    </font>
    <font>
      <sz val="11"/>
      <color theme="1"/>
      <name val="Calibri"/>
      <family val="2"/>
      <scheme val="minor"/>
    </font>
    <font>
      <sz val="10"/>
      <name val="Arial"/>
      <family val="2"/>
    </font>
    <font>
      <sz val="10"/>
      <name val="Tahoma"/>
      <family val="2"/>
    </font>
    <font>
      <i/>
      <sz val="10"/>
      <name val="Tahoma"/>
      <family val="2"/>
    </font>
    <font>
      <sz val="10"/>
      <color indexed="63"/>
      <name val="Tahoma"/>
      <family val="2"/>
    </font>
    <font>
      <b/>
      <sz val="10"/>
      <color theme="1"/>
      <name val="Tahoma"/>
      <family val="2"/>
    </font>
    <font>
      <sz val="10"/>
      <color theme="1"/>
      <name val="Tahoma"/>
      <family val="2"/>
    </font>
    <font>
      <i/>
      <sz val="10"/>
      <color theme="1"/>
      <name val="Tahoma"/>
      <family val="2"/>
    </font>
    <font>
      <b/>
      <sz val="10"/>
      <name val="Tahoma"/>
      <family val="2"/>
    </font>
    <font>
      <sz val="10"/>
      <name val="Tahoma"/>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15" fillId="0" borderId="0"/>
    <xf numFmtId="43" fontId="14" fillId="0" borderId="0" applyFont="0" applyFill="0" applyBorder="0" applyAlignment="0" applyProtection="0"/>
    <xf numFmtId="0" fontId="15" fillId="0" borderId="0"/>
    <xf numFmtId="0" fontId="14" fillId="0" borderId="0"/>
    <xf numFmtId="0" fontId="14" fillId="0" borderId="0"/>
    <xf numFmtId="43" fontId="15"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3" fillId="0" borderId="0" xfId="0" applyFont="1" applyAlignment="1">
      <alignment horizontal="left"/>
    </xf>
    <xf numFmtId="0" fontId="4" fillId="0" borderId="0" xfId="0" applyFont="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center" vertical="justify"/>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horizontal="center" vertical="justify"/>
    </xf>
    <xf numFmtId="0" fontId="10" fillId="0" borderId="0" xfId="0" applyFont="1" applyAlignment="1">
      <alignment horizontal="center" vertical="justify"/>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2" fillId="0" borderId="0" xfId="0" applyFont="1" applyAlignment="1">
      <alignment horizontal="left"/>
    </xf>
    <xf numFmtId="0" fontId="13" fillId="3" borderId="2" xfId="2" applyFont="1" applyFill="1" applyBorder="1" applyAlignment="1">
      <alignment horizontal="left" vertical="center" wrapText="1"/>
    </xf>
    <xf numFmtId="49" fontId="13" fillId="3" borderId="2" xfId="2" applyNumberFormat="1" applyFont="1" applyFill="1" applyBorder="1" applyAlignment="1">
      <alignment horizontal="center" vertical="center" wrapText="1"/>
    </xf>
    <xf numFmtId="0" fontId="16" fillId="3" borderId="2" xfId="2" applyFont="1" applyFill="1" applyBorder="1" applyAlignment="1">
      <alignment horizontal="center" vertical="center" wrapText="1"/>
    </xf>
    <xf numFmtId="164" fontId="13" fillId="3" borderId="2" xfId="3" applyNumberFormat="1" applyFont="1" applyFill="1" applyBorder="1" applyAlignment="1" applyProtection="1">
      <alignment horizontal="right" vertical="center" wrapText="1"/>
      <protection locked="0"/>
    </xf>
    <xf numFmtId="0" fontId="16" fillId="4" borderId="2" xfId="2" applyFont="1" applyFill="1" applyBorder="1" applyAlignment="1">
      <alignment horizontal="left" vertical="center" wrapText="1"/>
    </xf>
    <xf numFmtId="49" fontId="16" fillId="0" borderId="2" xfId="2" applyNumberFormat="1" applyFont="1" applyBorder="1" applyAlignment="1">
      <alignment horizontal="center" vertical="center" wrapText="1"/>
    </xf>
    <xf numFmtId="0" fontId="16" fillId="0" borderId="2" xfId="2" applyFont="1" applyBorder="1" applyAlignment="1">
      <alignment horizontal="center" vertical="center" wrapText="1"/>
    </xf>
    <xf numFmtId="0" fontId="16" fillId="4" borderId="2" xfId="2" applyFont="1" applyFill="1" applyBorder="1" applyAlignment="1">
      <alignment horizontal="center" vertical="center" wrapText="1"/>
    </xf>
    <xf numFmtId="49" fontId="16" fillId="4" borderId="2" xfId="2" applyNumberFormat="1" applyFont="1" applyFill="1" applyBorder="1" applyAlignment="1">
      <alignment horizontal="center" vertical="center" wrapText="1"/>
    </xf>
    <xf numFmtId="0" fontId="16" fillId="0" borderId="2" xfId="2" applyFont="1" applyBorder="1" applyAlignment="1">
      <alignment horizontal="left" vertical="center" wrapText="1"/>
    </xf>
    <xf numFmtId="0" fontId="17" fillId="0" borderId="2" xfId="4" applyFont="1" applyBorder="1" applyAlignment="1">
      <alignment horizontal="left" vertical="center" wrapText="1"/>
    </xf>
    <xf numFmtId="49" fontId="17" fillId="0" borderId="2" xfId="2" applyNumberFormat="1" applyFont="1" applyBorder="1" applyAlignment="1">
      <alignment horizontal="center" vertical="center" wrapText="1"/>
    </xf>
    <xf numFmtId="0" fontId="17" fillId="0" borderId="2" xfId="2" applyFont="1" applyBorder="1" applyAlignment="1">
      <alignment horizontal="left" vertical="center" wrapText="1"/>
    </xf>
    <xf numFmtId="49" fontId="16" fillId="0" borderId="2" xfId="2" quotePrefix="1" applyNumberFormat="1" applyFont="1" applyBorder="1" applyAlignment="1">
      <alignment horizontal="center" vertical="center" wrapText="1"/>
    </xf>
    <xf numFmtId="49" fontId="17" fillId="0" borderId="2" xfId="2" quotePrefix="1" applyNumberFormat="1" applyFont="1" applyBorder="1" applyAlignment="1">
      <alignment horizontal="center" vertical="center" wrapText="1"/>
    </xf>
    <xf numFmtId="0" fontId="13" fillId="3" borderId="2" xfId="4" applyFont="1" applyFill="1" applyBorder="1" applyAlignment="1">
      <alignment horizontal="left" vertical="center" wrapText="1"/>
    </xf>
    <xf numFmtId="4" fontId="16" fillId="4" borderId="4" xfId="5" applyNumberFormat="1" applyFont="1" applyFill="1" applyBorder="1" applyAlignment="1" applyProtection="1">
      <alignment horizontal="left" vertical="center" wrapText="1"/>
      <protection locked="0"/>
    </xf>
    <xf numFmtId="4" fontId="17" fillId="4" borderId="4" xfId="5" applyNumberFormat="1" applyFont="1" applyFill="1" applyBorder="1" applyAlignment="1" applyProtection="1">
      <alignment horizontal="left" vertical="center" wrapText="1"/>
      <protection locked="0"/>
    </xf>
    <xf numFmtId="164" fontId="16" fillId="0" borderId="4" xfId="0" applyNumberFormat="1" applyFont="1" applyBorder="1" applyAlignment="1" applyProtection="1">
      <alignment horizontal="right" vertical="center" wrapText="1"/>
      <protection locked="0"/>
    </xf>
    <xf numFmtId="165" fontId="13" fillId="3" borderId="2" xfId="3" applyNumberFormat="1" applyFont="1" applyFill="1" applyBorder="1" applyAlignment="1" applyProtection="1">
      <alignment horizontal="right" vertical="center" wrapText="1"/>
      <protection locked="0"/>
    </xf>
    <xf numFmtId="165" fontId="16" fillId="4" borderId="4" xfId="0" applyNumberFormat="1" applyFont="1" applyFill="1" applyBorder="1" applyAlignment="1" applyProtection="1">
      <alignment horizontal="right" vertical="center" wrapText="1"/>
      <protection locked="0"/>
    </xf>
    <xf numFmtId="0" fontId="16" fillId="4" borderId="0" xfId="5" applyFont="1" applyFill="1" applyBorder="1" applyAlignment="1" applyProtection="1">
      <alignment horizontal="left" vertical="center" wrapText="1"/>
      <protection locked="0"/>
    </xf>
    <xf numFmtId="4" fontId="16" fillId="4" borderId="5" xfId="5" applyNumberFormat="1" applyFont="1" applyFill="1" applyBorder="1" applyAlignment="1" applyProtection="1">
      <alignment horizontal="left" vertical="center" wrapText="1"/>
      <protection locked="0"/>
    </xf>
    <xf numFmtId="0" fontId="16" fillId="4" borderId="2" xfId="5" applyFont="1" applyFill="1" applyBorder="1" applyAlignment="1" applyProtection="1">
      <alignment horizontal="left" vertical="center" wrapText="1"/>
      <protection locked="0"/>
    </xf>
    <xf numFmtId="0" fontId="13" fillId="3" borderId="6" xfId="4" applyFont="1" applyFill="1" applyBorder="1" applyAlignment="1">
      <alignment horizontal="center" vertical="center" wrapText="1"/>
    </xf>
    <xf numFmtId="49" fontId="16" fillId="4" borderId="7" xfId="5" applyNumberFormat="1" applyFont="1" applyFill="1" applyBorder="1" applyAlignment="1" applyProtection="1">
      <alignment horizontal="center" vertical="center" wrapText="1"/>
      <protection locked="0"/>
    </xf>
    <xf numFmtId="49" fontId="17" fillId="4" borderId="7" xfId="5" applyNumberFormat="1" applyFont="1" applyFill="1" applyBorder="1" applyAlignment="1" applyProtection="1">
      <alignment horizontal="center" vertical="center" wrapText="1"/>
      <protection locked="0"/>
    </xf>
    <xf numFmtId="49" fontId="16" fillId="4" borderId="8" xfId="5" applyNumberFormat="1" applyFont="1" applyFill="1" applyBorder="1" applyAlignment="1" applyProtection="1">
      <alignment horizontal="center" vertical="center" wrapText="1"/>
      <protection locked="0"/>
    </xf>
    <xf numFmtId="0" fontId="7" fillId="0" borderId="2" xfId="0" applyFont="1" applyBorder="1" applyAlignment="1">
      <alignment horizontal="left"/>
    </xf>
    <xf numFmtId="0" fontId="0" fillId="0" borderId="2" xfId="0" applyBorder="1"/>
    <xf numFmtId="0" fontId="19" fillId="4" borderId="2" xfId="5" applyFont="1" applyFill="1" applyBorder="1" applyAlignment="1">
      <alignment vertical="center" wrapText="1"/>
    </xf>
    <xf numFmtId="49" fontId="19" fillId="4" borderId="2" xfId="5" applyNumberFormat="1" applyFont="1" applyFill="1" applyBorder="1" applyAlignment="1">
      <alignment horizontal="center" vertical="center"/>
    </xf>
    <xf numFmtId="0" fontId="19" fillId="4" borderId="2" xfId="5" applyFont="1" applyFill="1" applyBorder="1" applyAlignment="1">
      <alignment vertical="center"/>
    </xf>
    <xf numFmtId="0" fontId="20" fillId="4" borderId="2" xfId="5" applyFont="1" applyFill="1" applyBorder="1" applyAlignment="1">
      <alignment vertical="center" wrapText="1"/>
    </xf>
    <xf numFmtId="49" fontId="20" fillId="4" borderId="2" xfId="5" applyNumberFormat="1" applyFont="1" applyFill="1" applyBorder="1" applyAlignment="1">
      <alignment horizontal="center" vertical="center"/>
    </xf>
    <xf numFmtId="0" fontId="20" fillId="4" borderId="2" xfId="5" applyFont="1" applyFill="1" applyBorder="1" applyAlignment="1">
      <alignment vertical="center"/>
    </xf>
    <xf numFmtId="0" fontId="20" fillId="4" borderId="2" xfId="5" applyFont="1" applyFill="1" applyBorder="1" applyAlignment="1">
      <alignment horizontal="left" vertical="center" wrapText="1"/>
    </xf>
    <xf numFmtId="0" fontId="20" fillId="4" borderId="2" xfId="5" quotePrefix="1" applyFont="1" applyFill="1" applyBorder="1" applyAlignment="1">
      <alignment vertical="center" wrapText="1"/>
    </xf>
    <xf numFmtId="0" fontId="21" fillId="4" borderId="2" xfId="5" applyFont="1" applyFill="1" applyBorder="1" applyAlignment="1">
      <alignment vertical="center" wrapText="1"/>
    </xf>
    <xf numFmtId="49" fontId="21" fillId="4" borderId="2" xfId="5" applyNumberFormat="1" applyFont="1" applyFill="1" applyBorder="1" applyAlignment="1">
      <alignment horizontal="center" vertical="center"/>
    </xf>
    <xf numFmtId="0" fontId="17" fillId="4" borderId="2" xfId="5" applyFont="1" applyFill="1" applyBorder="1" applyAlignment="1">
      <alignment vertical="center" wrapText="1"/>
    </xf>
    <xf numFmtId="0" fontId="13" fillId="2" borderId="1" xfId="0" applyFont="1" applyFill="1" applyBorder="1" applyAlignment="1">
      <alignment horizontal="center" vertical="justify"/>
    </xf>
    <xf numFmtId="0" fontId="13" fillId="2" borderId="3" xfId="0" applyFont="1" applyFill="1" applyBorder="1" applyAlignment="1">
      <alignment horizontal="center" vertical="justify"/>
    </xf>
    <xf numFmtId="0" fontId="13" fillId="2" borderId="2" xfId="0" applyFont="1" applyFill="1" applyBorder="1" applyAlignment="1">
      <alignment horizontal="center" vertical="justify"/>
    </xf>
    <xf numFmtId="0" fontId="16" fillId="0" borderId="0" xfId="0" applyFont="1"/>
    <xf numFmtId="0" fontId="13" fillId="0" borderId="1" xfId="0" applyFont="1" applyBorder="1" applyAlignment="1">
      <alignment horizontal="left"/>
    </xf>
    <xf numFmtId="0" fontId="16" fillId="0" borderId="1" xfId="0" applyFont="1" applyBorder="1" applyAlignment="1">
      <alignment horizontal="left"/>
    </xf>
    <xf numFmtId="0" fontId="16" fillId="2" borderId="1" xfId="0" applyFont="1" applyFill="1" applyBorder="1" applyAlignment="1">
      <alignment horizontal="left"/>
    </xf>
    <xf numFmtId="0" fontId="13" fillId="2" borderId="1" xfId="0" applyFont="1" applyFill="1" applyBorder="1" applyAlignment="1">
      <alignment horizontal="center" vertical="justify" wrapText="1"/>
    </xf>
    <xf numFmtId="0" fontId="13" fillId="0" borderId="1" xfId="0" applyFont="1" applyBorder="1" applyAlignment="1">
      <alignment horizontal="left" wrapText="1"/>
    </xf>
    <xf numFmtId="0" fontId="16" fillId="0" borderId="1" xfId="0" applyFont="1" applyBorder="1" applyAlignment="1">
      <alignment horizontal="left" wrapText="1"/>
    </xf>
    <xf numFmtId="164" fontId="16" fillId="0" borderId="1" xfId="1" applyNumberFormat="1" applyFont="1" applyBorder="1" applyAlignment="1">
      <alignment horizontal="left"/>
    </xf>
    <xf numFmtId="10" fontId="16" fillId="0" borderId="1" xfId="0" applyNumberFormat="1" applyFont="1" applyBorder="1" applyAlignment="1">
      <alignment horizontal="left"/>
    </xf>
    <xf numFmtId="0" fontId="10" fillId="0" borderId="0" xfId="0" applyFont="1" applyAlignment="1">
      <alignment horizontal="center"/>
    </xf>
    <xf numFmtId="0" fontId="2" fillId="0" borderId="0" xfId="0" applyFont="1" applyAlignment="1">
      <alignment horizontal="right"/>
    </xf>
    <xf numFmtId="10" fontId="16" fillId="2" borderId="1" xfId="0" applyNumberFormat="1" applyFont="1" applyFill="1" applyBorder="1" applyAlignment="1">
      <alignment horizontal="left"/>
    </xf>
    <xf numFmtId="0" fontId="5" fillId="0" borderId="0" xfId="0" applyFont="1" applyAlignment="1">
      <alignment horizontal="center" vertical="justify"/>
    </xf>
    <xf numFmtId="0" fontId="10" fillId="0" borderId="0" xfId="0" applyFont="1" applyAlignment="1">
      <alignment horizontal="center" vertical="justify"/>
    </xf>
    <xf numFmtId="0" fontId="13" fillId="3" borderId="2" xfId="0"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164" fontId="13" fillId="3" borderId="2" xfId="3" applyNumberFormat="1" applyFont="1" applyFill="1" applyBorder="1" applyAlignment="1" applyProtection="1">
      <alignment horizontal="center" vertical="center" wrapText="1"/>
      <protection locked="0"/>
    </xf>
    <xf numFmtId="164" fontId="16" fillId="4" borderId="2" xfId="3" applyNumberFormat="1" applyFont="1" applyFill="1" applyBorder="1" applyAlignment="1" applyProtection="1">
      <alignment horizontal="right" vertical="center" wrapText="1"/>
      <protection locked="0"/>
    </xf>
    <xf numFmtId="0" fontId="19" fillId="3" borderId="2" xfId="0" applyFont="1" applyFill="1" applyBorder="1" applyAlignment="1">
      <alignment horizontal="center" vertical="center" wrapText="1"/>
    </xf>
    <xf numFmtId="164" fontId="22" fillId="0" borderId="4" xfId="0" applyNumberFormat="1" applyFont="1" applyBorder="1" applyAlignment="1" applyProtection="1">
      <alignment horizontal="right" vertical="center" wrapText="1"/>
      <protection locked="0"/>
    </xf>
    <xf numFmtId="41" fontId="18" fillId="4" borderId="2" xfId="8" applyNumberFormat="1" applyFont="1" applyFill="1" applyBorder="1" applyAlignment="1" applyProtection="1">
      <alignment horizontal="right" vertical="center" wrapText="1"/>
      <protection locked="0"/>
    </xf>
    <xf numFmtId="43" fontId="19" fillId="4" borderId="2" xfId="0" applyNumberFormat="1" applyFont="1" applyFill="1" applyBorder="1" applyAlignment="1">
      <alignment horizontal="right" vertical="center" wrapText="1"/>
    </xf>
    <xf numFmtId="41" fontId="20" fillId="4" borderId="2" xfId="0" applyNumberFormat="1" applyFont="1" applyFill="1" applyBorder="1" applyAlignment="1">
      <alignment horizontal="right" vertical="center" wrapText="1"/>
    </xf>
    <xf numFmtId="4" fontId="23" fillId="0" borderId="4" xfId="0" applyNumberFormat="1" applyFont="1" applyBorder="1" applyAlignment="1" applyProtection="1">
      <alignment horizontal="center" vertical="center" wrapText="1"/>
      <protection locked="0"/>
    </xf>
    <xf numFmtId="4" fontId="23" fillId="0" borderId="4" xfId="0" applyNumberFormat="1" applyFont="1" applyBorder="1" applyAlignment="1" applyProtection="1">
      <alignment horizontal="left" vertical="center" wrapText="1"/>
      <protection locked="0"/>
    </xf>
    <xf numFmtId="0" fontId="23" fillId="0" borderId="4" xfId="0" applyFont="1" applyBorder="1" applyAlignment="1" applyProtection="1">
      <alignment horizontal="center" vertical="center" wrapText="1"/>
      <protection locked="0"/>
    </xf>
    <xf numFmtId="164" fontId="23" fillId="0" borderId="4" xfId="0" applyNumberFormat="1" applyFont="1" applyBorder="1" applyAlignment="1" applyProtection="1">
      <alignment horizontal="right" vertical="center" wrapText="1"/>
      <protection locked="0"/>
    </xf>
    <xf numFmtId="37" fontId="23" fillId="0" borderId="4" xfId="0" applyNumberFormat="1" applyFont="1" applyBorder="1" applyAlignment="1" applyProtection="1">
      <alignment horizontal="right" vertical="center" wrapText="1"/>
      <protection locked="0"/>
    </xf>
    <xf numFmtId="10" fontId="23" fillId="0" borderId="4" xfId="0" applyNumberFormat="1" applyFont="1" applyBorder="1" applyAlignment="1" applyProtection="1">
      <alignment horizontal="right" vertical="center" wrapText="1"/>
      <protection locked="0"/>
    </xf>
    <xf numFmtId="10" fontId="22" fillId="0" borderId="4" xfId="0" applyNumberFormat="1" applyFont="1" applyBorder="1" applyAlignment="1" applyProtection="1">
      <alignment horizontal="right" vertical="center" wrapText="1"/>
      <protection locked="0"/>
    </xf>
    <xf numFmtId="164" fontId="13" fillId="0" borderId="4" xfId="0" applyNumberFormat="1" applyFont="1" applyBorder="1" applyAlignment="1" applyProtection="1">
      <alignment horizontal="right" vertical="center" wrapText="1"/>
      <protection locked="0"/>
    </xf>
    <xf numFmtId="10" fontId="16" fillId="0" borderId="4" xfId="0" applyNumberFormat="1" applyFont="1" applyBorder="1" applyAlignment="1" applyProtection="1">
      <alignment horizontal="right" vertical="center" wrapText="1"/>
      <protection locked="0"/>
    </xf>
    <xf numFmtId="10" fontId="13" fillId="0" borderId="4" xfId="0" applyNumberFormat="1" applyFont="1" applyBorder="1" applyAlignment="1" applyProtection="1">
      <alignment horizontal="right" vertical="center" wrapText="1"/>
      <protection locked="0"/>
    </xf>
    <xf numFmtId="0" fontId="16" fillId="0" borderId="0" xfId="0" applyFont="1" applyAlignment="1">
      <alignment horizontal="left"/>
    </xf>
    <xf numFmtId="0" fontId="3" fillId="0" borderId="0" xfId="0" applyFont="1" applyAlignment="1">
      <alignment horizontal="left"/>
    </xf>
    <xf numFmtId="0" fontId="9" fillId="0" borderId="0" xfId="0" applyFont="1" applyAlignment="1">
      <alignment horizontal="center" vertical="justify"/>
    </xf>
    <xf numFmtId="0" fontId="5" fillId="0" borderId="0" xfId="0" applyFont="1" applyAlignment="1">
      <alignment horizontal="center" vertical="justify"/>
    </xf>
    <xf numFmtId="0" fontId="10" fillId="0" borderId="0" xfId="0" applyFont="1" applyAlignment="1">
      <alignment horizontal="center" vertical="justify"/>
    </xf>
    <xf numFmtId="0" fontId="13" fillId="2" borderId="1" xfId="0" applyFont="1" applyFill="1" applyBorder="1" applyAlignment="1">
      <alignment horizontal="center" vertical="justify"/>
    </xf>
    <xf numFmtId="164" fontId="13" fillId="3" borderId="6" xfId="3" applyNumberFormat="1" applyFont="1" applyFill="1" applyBorder="1" applyAlignment="1" applyProtection="1">
      <alignment horizontal="center" vertical="center" wrapText="1"/>
      <protection locked="0"/>
    </xf>
    <xf numFmtId="164" fontId="13" fillId="3" borderId="9" xfId="3"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justify" wrapText="1"/>
    </xf>
    <xf numFmtId="0" fontId="0" fillId="0" borderId="0" xfId="0" applyAlignment="1">
      <alignment horizontal="center"/>
    </xf>
    <xf numFmtId="0" fontId="16" fillId="0" borderId="0" xfId="0" applyFont="1" applyAlignment="1">
      <alignment horizontal="left"/>
    </xf>
  </cellXfs>
  <cellStyles count="9">
    <cellStyle name="Comma" xfId="1" builtinId="3"/>
    <cellStyle name="Comma 2" xfId="8" xr:uid="{C29137CE-2B33-4C9F-BE7B-C9BA6E58977B}"/>
    <cellStyle name="Comma 2 2" xfId="7" xr:uid="{00000000-0005-0000-0000-000001000000}"/>
    <cellStyle name="Comma 2 4" xfId="3" xr:uid="{00000000-0005-0000-0000-000002000000}"/>
    <cellStyle name="Currency [0] 2" xfId="2" xr:uid="{00000000-0005-0000-0000-000003000000}"/>
    <cellStyle name="Normal" xfId="0" builtinId="0"/>
    <cellStyle name="Normal 10" xfId="6" xr:uid="{00000000-0005-0000-0000-000005000000}"/>
    <cellStyle name="Normal 2 2" xfId="4" xr:uid="{00000000-0005-0000-0000-000006000000}"/>
    <cellStyle name="Normal 4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E29"/>
  <sheetViews>
    <sheetView tabSelected="1" topLeftCell="A7" workbookViewId="0">
      <selection activeCell="C15" sqref="C15:D15"/>
    </sheetView>
  </sheetViews>
  <sheetFormatPr defaultRowHeight="12.5" x14ac:dyDescent="0.25"/>
  <cols>
    <col min="1" max="1" width="25.453125" customWidth="1"/>
    <col min="2" max="2" width="7.453125" customWidth="1"/>
    <col min="3" max="3" width="48.54296875" customWidth="1"/>
    <col min="4" max="4" width="36" customWidth="1"/>
    <col min="5" max="5" width="15" customWidth="1"/>
  </cols>
  <sheetData>
    <row r="1" spans="1:5" ht="15" customHeight="1" x14ac:dyDescent="0.35">
      <c r="A1" s="89" t="s">
        <v>553</v>
      </c>
      <c r="B1" s="99" t="s">
        <v>556</v>
      </c>
      <c r="C1" s="99"/>
      <c r="D1" s="1" t="s">
        <v>0</v>
      </c>
      <c r="E1" s="1" t="s">
        <v>0</v>
      </c>
    </row>
    <row r="2" spans="1:5" ht="15" customHeight="1" x14ac:dyDescent="0.35">
      <c r="A2" s="89" t="s">
        <v>554</v>
      </c>
      <c r="B2" s="99" t="s">
        <v>557</v>
      </c>
      <c r="C2" s="99"/>
      <c r="D2" s="1" t="s">
        <v>0</v>
      </c>
      <c r="E2" s="1" t="s">
        <v>0</v>
      </c>
    </row>
    <row r="3" spans="1:5" ht="27" customHeight="1" x14ac:dyDescent="0.35">
      <c r="A3" s="1" t="s">
        <v>0</v>
      </c>
      <c r="B3" s="1" t="s">
        <v>0</v>
      </c>
      <c r="C3" s="2" t="s">
        <v>1</v>
      </c>
      <c r="D3" s="1"/>
      <c r="E3" s="1" t="s">
        <v>0</v>
      </c>
    </row>
    <row r="4" spans="1:5" ht="15" customHeight="1" x14ac:dyDescent="0.35">
      <c r="A4" s="1" t="s">
        <v>0</v>
      </c>
      <c r="B4" s="1" t="s">
        <v>0</v>
      </c>
      <c r="C4" s="65"/>
      <c r="D4" s="1" t="s">
        <v>0</v>
      </c>
      <c r="E4" s="1" t="s">
        <v>0</v>
      </c>
    </row>
    <row r="5" spans="1:5" ht="15" customHeight="1" x14ac:dyDescent="0.35">
      <c r="A5" s="1" t="s">
        <v>0</v>
      </c>
      <c r="B5" s="1" t="s">
        <v>0</v>
      </c>
      <c r="C5" s="66" t="s">
        <v>535</v>
      </c>
      <c r="D5" s="89" t="s">
        <v>555</v>
      </c>
      <c r="E5" s="1" t="s">
        <v>0</v>
      </c>
    </row>
    <row r="6" spans="1:5" ht="15" customHeight="1" x14ac:dyDescent="0.35">
      <c r="A6" s="1" t="s">
        <v>0</v>
      </c>
      <c r="B6" s="1" t="s">
        <v>0</v>
      </c>
      <c r="C6" s="1" t="s">
        <v>0</v>
      </c>
      <c r="D6" s="1" t="s">
        <v>0</v>
      </c>
      <c r="E6" s="1" t="s">
        <v>0</v>
      </c>
    </row>
    <row r="7" spans="1:5" ht="15" customHeight="1" x14ac:dyDescent="0.35">
      <c r="A7" s="1" t="s">
        <v>0</v>
      </c>
      <c r="B7" s="1" t="s">
        <v>0</v>
      </c>
      <c r="C7" s="1" t="s">
        <v>0</v>
      </c>
      <c r="D7" s="1" t="s">
        <v>2</v>
      </c>
      <c r="E7" s="1" t="s">
        <v>0</v>
      </c>
    </row>
    <row r="8" spans="1:5" ht="15" customHeight="1" x14ac:dyDescent="0.35">
      <c r="A8" s="1" t="s">
        <v>0</v>
      </c>
      <c r="B8" s="3" t="s">
        <v>3</v>
      </c>
      <c r="C8" s="3" t="s">
        <v>4</v>
      </c>
      <c r="D8" s="3" t="s">
        <v>5</v>
      </c>
      <c r="E8" s="1" t="s">
        <v>0</v>
      </c>
    </row>
    <row r="9" spans="1:5" ht="15" customHeight="1" x14ac:dyDescent="0.35">
      <c r="A9" s="1" t="s">
        <v>0</v>
      </c>
      <c r="B9" s="4" t="s">
        <v>6</v>
      </c>
      <c r="C9" s="5" t="s">
        <v>7</v>
      </c>
      <c r="D9" s="5" t="s">
        <v>8</v>
      </c>
      <c r="E9" s="1" t="s">
        <v>0</v>
      </c>
    </row>
    <row r="10" spans="1:5" ht="15" customHeight="1" x14ac:dyDescent="0.35">
      <c r="A10" s="1" t="s">
        <v>0</v>
      </c>
      <c r="B10" s="4" t="s">
        <v>9</v>
      </c>
      <c r="C10" s="5" t="s">
        <v>10</v>
      </c>
      <c r="D10" s="5" t="s">
        <v>11</v>
      </c>
      <c r="E10" s="1" t="s">
        <v>0</v>
      </c>
    </row>
    <row r="11" spans="1:5" ht="15" customHeight="1" x14ac:dyDescent="0.35">
      <c r="A11" s="1" t="s">
        <v>0</v>
      </c>
      <c r="B11" s="4" t="s">
        <v>12</v>
      </c>
      <c r="C11" s="5" t="s">
        <v>13</v>
      </c>
      <c r="D11" s="5" t="s">
        <v>14</v>
      </c>
      <c r="E11" s="1" t="s">
        <v>0</v>
      </c>
    </row>
    <row r="12" spans="1:5" ht="15" customHeight="1" x14ac:dyDescent="0.35">
      <c r="A12" s="1" t="s">
        <v>0</v>
      </c>
      <c r="B12" s="4" t="s">
        <v>15</v>
      </c>
      <c r="C12" s="5" t="s">
        <v>16</v>
      </c>
      <c r="D12" s="5" t="s">
        <v>17</v>
      </c>
      <c r="E12" s="1" t="s">
        <v>0</v>
      </c>
    </row>
    <row r="13" spans="1:5" ht="15" customHeight="1" x14ac:dyDescent="0.35">
      <c r="A13" s="1" t="s">
        <v>0</v>
      </c>
      <c r="B13" s="4" t="s">
        <v>18</v>
      </c>
      <c r="C13" s="5" t="s">
        <v>19</v>
      </c>
      <c r="D13" s="5" t="s">
        <v>20</v>
      </c>
      <c r="E13" s="1" t="s">
        <v>0</v>
      </c>
    </row>
    <row r="14" spans="1:5" ht="15" customHeight="1" x14ac:dyDescent="0.35">
      <c r="A14" s="1" t="s">
        <v>0</v>
      </c>
      <c r="B14" s="1" t="s">
        <v>0</v>
      </c>
      <c r="C14" s="1" t="s">
        <v>0</v>
      </c>
      <c r="D14" s="1" t="s">
        <v>0</v>
      </c>
      <c r="E14" s="1" t="s">
        <v>0</v>
      </c>
    </row>
    <row r="15" spans="1:5" ht="15" customHeight="1" x14ac:dyDescent="0.35">
      <c r="A15" s="1" t="s">
        <v>0</v>
      </c>
      <c r="B15" s="1" t="s">
        <v>21</v>
      </c>
      <c r="C15" s="90" t="s">
        <v>22</v>
      </c>
      <c r="D15" s="90"/>
      <c r="E15" s="1" t="s">
        <v>0</v>
      </c>
    </row>
    <row r="16" spans="1:5" ht="15" customHeight="1" x14ac:dyDescent="0.35">
      <c r="A16" s="1" t="s">
        <v>0</v>
      </c>
      <c r="B16" s="6" t="s">
        <v>0</v>
      </c>
      <c r="C16" s="90"/>
      <c r="D16" s="90"/>
      <c r="E16" s="1"/>
    </row>
    <row r="17" spans="1:5" ht="15" customHeight="1" x14ac:dyDescent="0.35">
      <c r="A17" s="1" t="s">
        <v>0</v>
      </c>
      <c r="B17" s="1" t="s">
        <v>0</v>
      </c>
      <c r="C17" s="1" t="s">
        <v>0</v>
      </c>
      <c r="D17" s="89" t="s">
        <v>558</v>
      </c>
      <c r="E17" s="1" t="s">
        <v>0</v>
      </c>
    </row>
    <row r="18" spans="1:5" ht="15" customHeight="1" x14ac:dyDescent="0.35">
      <c r="A18" s="1" t="s">
        <v>0</v>
      </c>
      <c r="B18" s="1" t="s">
        <v>0</v>
      </c>
      <c r="C18" s="1" t="s">
        <v>0</v>
      </c>
      <c r="D18" s="1" t="s">
        <v>0</v>
      </c>
      <c r="E18" s="1" t="s">
        <v>0</v>
      </c>
    </row>
    <row r="19" spans="1:5" ht="15" customHeight="1" x14ac:dyDescent="0.25">
      <c r="A19" s="91"/>
      <c r="B19" s="91"/>
      <c r="C19" s="68" t="s">
        <v>541</v>
      </c>
      <c r="D19" s="92" t="s">
        <v>539</v>
      </c>
      <c r="E19" s="92"/>
    </row>
    <row r="20" spans="1:5" ht="15" customHeight="1" x14ac:dyDescent="0.25">
      <c r="A20" s="91"/>
      <c r="B20" s="91"/>
      <c r="C20" s="68" t="s">
        <v>542</v>
      </c>
      <c r="D20" s="93" t="s">
        <v>540</v>
      </c>
      <c r="E20" s="93"/>
    </row>
    <row r="21" spans="1:5" ht="15" customHeight="1" x14ac:dyDescent="0.35">
      <c r="A21" s="8"/>
      <c r="B21" s="8"/>
      <c r="C21" s="69" t="s">
        <v>543</v>
      </c>
      <c r="D21" s="11" t="s">
        <v>0</v>
      </c>
      <c r="E21" s="11" t="s">
        <v>0</v>
      </c>
    </row>
    <row r="22" spans="1:5" ht="15" customHeight="1" x14ac:dyDescent="0.25">
      <c r="A22" s="7"/>
      <c r="B22" s="7"/>
      <c r="C22" s="68" t="s">
        <v>0</v>
      </c>
    </row>
    <row r="28" spans="1:5" x14ac:dyDescent="0.25">
      <c r="C28" t="s">
        <v>559</v>
      </c>
      <c r="D28" s="98" t="s">
        <v>560</v>
      </c>
    </row>
    <row r="29" spans="1:5" x14ac:dyDescent="0.25">
      <c r="C29" t="s">
        <v>561</v>
      </c>
      <c r="D29" s="98" t="s">
        <v>562</v>
      </c>
    </row>
  </sheetData>
  <mergeCells count="7">
    <mergeCell ref="B2:C2"/>
    <mergeCell ref="B1:C1"/>
    <mergeCell ref="C15:D15"/>
    <mergeCell ref="C16:D16"/>
    <mergeCell ref="A19:B20"/>
    <mergeCell ref="D19:E19"/>
    <mergeCell ref="D20: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G62"/>
  <sheetViews>
    <sheetView topLeftCell="A22" zoomScale="80" zoomScaleNormal="80" workbookViewId="0">
      <selection activeCell="A46" sqref="A46"/>
    </sheetView>
  </sheetViews>
  <sheetFormatPr defaultRowHeight="12.5" x14ac:dyDescent="0.25"/>
  <cols>
    <col min="1" max="1" width="48.54296875" customWidth="1"/>
    <col min="2" max="2" width="13.7265625" customWidth="1"/>
    <col min="3" max="3" width="10" customWidth="1"/>
    <col min="4" max="7" width="25.54296875" customWidth="1"/>
  </cols>
  <sheetData>
    <row r="1" spans="1:7" ht="35" customHeight="1" x14ac:dyDescent="0.25">
      <c r="A1" s="94" t="s">
        <v>496</v>
      </c>
      <c r="B1" s="94" t="s">
        <v>497</v>
      </c>
      <c r="C1" s="94" t="s">
        <v>498</v>
      </c>
      <c r="D1" s="95" t="s">
        <v>547</v>
      </c>
      <c r="E1" s="96"/>
      <c r="F1" s="95" t="s">
        <v>544</v>
      </c>
      <c r="G1" s="96"/>
    </row>
    <row r="2" spans="1:7" ht="42" customHeight="1" x14ac:dyDescent="0.25">
      <c r="A2" s="94"/>
      <c r="B2" s="94"/>
      <c r="C2" s="94"/>
      <c r="D2" s="70" t="s">
        <v>548</v>
      </c>
      <c r="E2" s="71" t="s">
        <v>193</v>
      </c>
      <c r="F2" s="72" t="s">
        <v>549</v>
      </c>
      <c r="G2" s="71" t="s">
        <v>193</v>
      </c>
    </row>
    <row r="3" spans="1:7" ht="47.5" customHeight="1" x14ac:dyDescent="0.25">
      <c r="A3" s="12" t="s">
        <v>194</v>
      </c>
      <c r="B3" s="13" t="s">
        <v>28</v>
      </c>
      <c r="C3" s="14"/>
      <c r="D3" s="15">
        <v>4697251779</v>
      </c>
      <c r="E3" s="15">
        <v>4697251779</v>
      </c>
      <c r="F3" s="15">
        <v>3210032604</v>
      </c>
      <c r="G3" s="15">
        <v>3210032604</v>
      </c>
    </row>
    <row r="4" spans="1:7" ht="30" customHeight="1" x14ac:dyDescent="0.25">
      <c r="A4" s="16" t="s">
        <v>195</v>
      </c>
      <c r="B4" s="17" t="s">
        <v>29</v>
      </c>
      <c r="C4" s="18"/>
      <c r="D4" s="73">
        <v>0</v>
      </c>
      <c r="E4" s="73">
        <v>0</v>
      </c>
      <c r="F4" s="73">
        <v>0</v>
      </c>
      <c r="G4" s="73">
        <v>0</v>
      </c>
    </row>
    <row r="5" spans="1:7" ht="30" customHeight="1" x14ac:dyDescent="0.25">
      <c r="A5" s="16" t="s">
        <v>196</v>
      </c>
      <c r="B5" s="17" t="s">
        <v>30</v>
      </c>
      <c r="C5" s="19"/>
      <c r="D5" s="73">
        <v>4697251779</v>
      </c>
      <c r="E5" s="73">
        <v>4697251779</v>
      </c>
      <c r="F5" s="73">
        <v>3210032604</v>
      </c>
      <c r="G5" s="73">
        <v>3210032604</v>
      </c>
    </row>
    <row r="6" spans="1:7" ht="30" customHeight="1" x14ac:dyDescent="0.25">
      <c r="A6" s="16" t="s">
        <v>197</v>
      </c>
      <c r="B6" s="17" t="s">
        <v>198</v>
      </c>
      <c r="C6" s="19"/>
      <c r="D6" s="73">
        <v>4213758628</v>
      </c>
      <c r="E6" s="73">
        <v>4213758628</v>
      </c>
      <c r="F6" s="73">
        <v>2625238084</v>
      </c>
      <c r="G6" s="73">
        <v>2625238084</v>
      </c>
    </row>
    <row r="7" spans="1:7" ht="30" customHeight="1" x14ac:dyDescent="0.25">
      <c r="A7" s="16" t="s">
        <v>199</v>
      </c>
      <c r="B7" s="17" t="s">
        <v>200</v>
      </c>
      <c r="C7" s="19"/>
      <c r="D7" s="73">
        <v>483493151</v>
      </c>
      <c r="E7" s="73">
        <v>483493151</v>
      </c>
      <c r="F7" s="73">
        <v>198000000</v>
      </c>
      <c r="G7" s="73">
        <v>198000000</v>
      </c>
    </row>
    <row r="8" spans="1:7" ht="30" customHeight="1" x14ac:dyDescent="0.25">
      <c r="A8" s="16" t="s">
        <v>201</v>
      </c>
      <c r="B8" s="17" t="s">
        <v>202</v>
      </c>
      <c r="C8" s="19"/>
      <c r="D8" s="73">
        <v>0</v>
      </c>
      <c r="E8" s="73">
        <v>0</v>
      </c>
      <c r="F8" s="73">
        <v>386794520</v>
      </c>
      <c r="G8" s="73">
        <v>386794520</v>
      </c>
    </row>
    <row r="9" spans="1:7" ht="30" customHeight="1" x14ac:dyDescent="0.25">
      <c r="A9" s="16" t="s">
        <v>203</v>
      </c>
      <c r="B9" s="17" t="s">
        <v>204</v>
      </c>
      <c r="C9" s="19"/>
      <c r="D9" s="73">
        <v>0</v>
      </c>
      <c r="E9" s="73">
        <v>0</v>
      </c>
      <c r="F9" s="73">
        <v>0</v>
      </c>
      <c r="G9" s="73">
        <v>0</v>
      </c>
    </row>
    <row r="10" spans="1:7" ht="30" customHeight="1" x14ac:dyDescent="0.25">
      <c r="A10" s="16" t="s">
        <v>205</v>
      </c>
      <c r="B10" s="20" t="s">
        <v>31</v>
      </c>
      <c r="C10" s="19"/>
      <c r="D10" s="73">
        <v>0</v>
      </c>
      <c r="E10" s="73">
        <v>0</v>
      </c>
      <c r="F10" s="73">
        <v>0</v>
      </c>
      <c r="G10" s="73">
        <v>0</v>
      </c>
    </row>
    <row r="11" spans="1:7" ht="30" customHeight="1" x14ac:dyDescent="0.25">
      <c r="A11" s="16" t="s">
        <v>206</v>
      </c>
      <c r="B11" s="20" t="s">
        <v>32</v>
      </c>
      <c r="C11" s="19"/>
      <c r="D11" s="73">
        <v>0</v>
      </c>
      <c r="E11" s="73">
        <v>0</v>
      </c>
      <c r="F11" s="73">
        <v>0</v>
      </c>
      <c r="G11" s="73">
        <v>0</v>
      </c>
    </row>
    <row r="12" spans="1:7" ht="30" customHeight="1" x14ac:dyDescent="0.25">
      <c r="A12" s="16" t="s">
        <v>207</v>
      </c>
      <c r="B12" s="20" t="s">
        <v>33</v>
      </c>
      <c r="C12" s="19"/>
      <c r="D12" s="73">
        <v>0</v>
      </c>
      <c r="E12" s="73">
        <v>0</v>
      </c>
      <c r="F12" s="73">
        <v>0</v>
      </c>
      <c r="G12" s="73">
        <v>0</v>
      </c>
    </row>
    <row r="13" spans="1:7" ht="30" customHeight="1" x14ac:dyDescent="0.25">
      <c r="A13" s="16" t="s">
        <v>208</v>
      </c>
      <c r="B13" s="20" t="s">
        <v>34</v>
      </c>
      <c r="C13" s="19"/>
      <c r="D13" s="73">
        <v>0</v>
      </c>
      <c r="E13" s="73">
        <v>0</v>
      </c>
      <c r="F13" s="73">
        <v>0</v>
      </c>
      <c r="G13" s="73">
        <v>0</v>
      </c>
    </row>
    <row r="14" spans="1:7" ht="30" customHeight="1" x14ac:dyDescent="0.25">
      <c r="A14" s="16" t="s">
        <v>209</v>
      </c>
      <c r="B14" s="20" t="s">
        <v>35</v>
      </c>
      <c r="C14" s="19"/>
      <c r="D14" s="73">
        <v>0</v>
      </c>
      <c r="E14" s="73">
        <v>0</v>
      </c>
      <c r="F14" s="73">
        <v>0</v>
      </c>
      <c r="G14" s="73">
        <v>0</v>
      </c>
    </row>
    <row r="15" spans="1:7" ht="30" customHeight="1" x14ac:dyDescent="0.25">
      <c r="A15" s="16" t="s">
        <v>210</v>
      </c>
      <c r="B15" s="20" t="s">
        <v>36</v>
      </c>
      <c r="C15" s="19"/>
      <c r="D15" s="73">
        <v>0</v>
      </c>
      <c r="E15" s="73">
        <v>0</v>
      </c>
      <c r="F15" s="73">
        <v>0</v>
      </c>
      <c r="G15" s="73">
        <v>0</v>
      </c>
    </row>
    <row r="16" spans="1:7" ht="30" customHeight="1" x14ac:dyDescent="0.25">
      <c r="A16" s="12" t="s">
        <v>211</v>
      </c>
      <c r="B16" s="13" t="s">
        <v>37</v>
      </c>
      <c r="C16" s="14"/>
      <c r="D16" s="15">
        <v>0</v>
      </c>
      <c r="E16" s="15">
        <v>0</v>
      </c>
      <c r="F16" s="15">
        <v>0</v>
      </c>
      <c r="G16" s="15">
        <v>0</v>
      </c>
    </row>
    <row r="17" spans="1:7" ht="30" customHeight="1" x14ac:dyDescent="0.25">
      <c r="A17" s="16" t="s">
        <v>212</v>
      </c>
      <c r="B17" s="20" t="s">
        <v>38</v>
      </c>
      <c r="C17" s="19"/>
      <c r="D17" s="73">
        <v>0</v>
      </c>
      <c r="E17" s="73">
        <v>0</v>
      </c>
      <c r="F17" s="73">
        <v>0</v>
      </c>
      <c r="G17" s="73">
        <v>0</v>
      </c>
    </row>
    <row r="18" spans="1:7" ht="30" customHeight="1" x14ac:dyDescent="0.25">
      <c r="A18" s="21" t="s">
        <v>213</v>
      </c>
      <c r="B18" s="17" t="s">
        <v>214</v>
      </c>
      <c r="C18" s="18"/>
      <c r="D18" s="73">
        <v>0</v>
      </c>
      <c r="E18" s="73">
        <v>0</v>
      </c>
      <c r="F18" s="73">
        <v>0</v>
      </c>
      <c r="G18" s="73">
        <v>0</v>
      </c>
    </row>
    <row r="19" spans="1:7" ht="30" customHeight="1" x14ac:dyDescent="0.25">
      <c r="A19" s="21" t="s">
        <v>215</v>
      </c>
      <c r="B19" s="17" t="s">
        <v>216</v>
      </c>
      <c r="C19" s="18"/>
      <c r="D19" s="73">
        <v>0</v>
      </c>
      <c r="E19" s="73">
        <v>0</v>
      </c>
      <c r="F19" s="73">
        <v>0</v>
      </c>
      <c r="G19" s="73">
        <v>0</v>
      </c>
    </row>
    <row r="20" spans="1:7" ht="44.5" customHeight="1" x14ac:dyDescent="0.25">
      <c r="A20" s="21" t="s">
        <v>217</v>
      </c>
      <c r="B20" s="17" t="s">
        <v>39</v>
      </c>
      <c r="C20" s="19"/>
      <c r="D20" s="73">
        <v>0</v>
      </c>
      <c r="E20" s="73">
        <v>0</v>
      </c>
      <c r="F20" s="73">
        <v>0</v>
      </c>
      <c r="G20" s="73">
        <v>0</v>
      </c>
    </row>
    <row r="21" spans="1:7" ht="30" customHeight="1" x14ac:dyDescent="0.25">
      <c r="A21" s="21" t="s">
        <v>218</v>
      </c>
      <c r="B21" s="17" t="s">
        <v>40</v>
      </c>
      <c r="C21" s="19"/>
      <c r="D21" s="73">
        <v>0</v>
      </c>
      <c r="E21" s="73">
        <v>0</v>
      </c>
      <c r="F21" s="73">
        <v>0</v>
      </c>
      <c r="G21" s="73">
        <v>0</v>
      </c>
    </row>
    <row r="22" spans="1:7" ht="43.5" customHeight="1" x14ac:dyDescent="0.25">
      <c r="A22" s="21" t="s">
        <v>219</v>
      </c>
      <c r="B22" s="17" t="s">
        <v>41</v>
      </c>
      <c r="C22" s="19"/>
      <c r="D22" s="73">
        <v>0</v>
      </c>
      <c r="E22" s="73">
        <v>0</v>
      </c>
      <c r="F22" s="73">
        <v>0</v>
      </c>
      <c r="G22" s="73">
        <v>0</v>
      </c>
    </row>
    <row r="23" spans="1:7" ht="30" customHeight="1" x14ac:dyDescent="0.25">
      <c r="A23" s="21" t="s">
        <v>220</v>
      </c>
      <c r="B23" s="17" t="s">
        <v>42</v>
      </c>
      <c r="C23" s="19"/>
      <c r="D23" s="73">
        <v>0</v>
      </c>
      <c r="E23" s="73">
        <v>0</v>
      </c>
      <c r="F23" s="73">
        <v>0</v>
      </c>
      <c r="G23" s="73">
        <v>0</v>
      </c>
    </row>
    <row r="24" spans="1:7" ht="30" customHeight="1" x14ac:dyDescent="0.25">
      <c r="A24" s="12" t="s">
        <v>221</v>
      </c>
      <c r="B24" s="13" t="s">
        <v>43</v>
      </c>
      <c r="C24" s="14"/>
      <c r="D24" s="15">
        <v>1166179782</v>
      </c>
      <c r="E24" s="15">
        <v>1166179782</v>
      </c>
      <c r="F24" s="15">
        <v>1139370457</v>
      </c>
      <c r="G24" s="15">
        <v>1139370457</v>
      </c>
    </row>
    <row r="25" spans="1:7" ht="30" customHeight="1" x14ac:dyDescent="0.25">
      <c r="A25" s="21" t="s">
        <v>222</v>
      </c>
      <c r="B25" s="17" t="s">
        <v>44</v>
      </c>
      <c r="C25" s="19"/>
      <c r="D25" s="73">
        <v>530164274</v>
      </c>
      <c r="E25" s="73">
        <v>530164274</v>
      </c>
      <c r="F25" s="73">
        <v>506048950</v>
      </c>
      <c r="G25" s="73">
        <v>506048950</v>
      </c>
    </row>
    <row r="26" spans="1:7" ht="30" customHeight="1" x14ac:dyDescent="0.25">
      <c r="A26" s="21" t="s">
        <v>223</v>
      </c>
      <c r="B26" s="17" t="s">
        <v>45</v>
      </c>
      <c r="C26" s="18"/>
      <c r="D26" s="73">
        <v>69150000</v>
      </c>
      <c r="E26" s="73">
        <v>69150000</v>
      </c>
      <c r="F26" s="73">
        <v>69300000</v>
      </c>
      <c r="G26" s="73">
        <v>69300000</v>
      </c>
    </row>
    <row r="27" spans="1:7" ht="30" customHeight="1" x14ac:dyDescent="0.25">
      <c r="A27" s="22" t="s">
        <v>224</v>
      </c>
      <c r="B27" s="23" t="s">
        <v>225</v>
      </c>
      <c r="C27" s="18"/>
      <c r="D27" s="73">
        <v>69000000</v>
      </c>
      <c r="E27" s="73">
        <v>69000000</v>
      </c>
      <c r="F27" s="73">
        <v>69000000</v>
      </c>
      <c r="G27" s="73">
        <v>69000000</v>
      </c>
    </row>
    <row r="28" spans="1:7" ht="30" customHeight="1" x14ac:dyDescent="0.25">
      <c r="A28" s="22" t="s">
        <v>226</v>
      </c>
      <c r="B28" s="23" t="s">
        <v>227</v>
      </c>
      <c r="C28" s="18"/>
      <c r="D28" s="73">
        <v>150000</v>
      </c>
      <c r="E28" s="73">
        <v>150000</v>
      </c>
      <c r="F28" s="73">
        <v>300000</v>
      </c>
      <c r="G28" s="73">
        <v>300000</v>
      </c>
    </row>
    <row r="29" spans="1:7" ht="30" customHeight="1" x14ac:dyDescent="0.25">
      <c r="A29" s="22" t="s">
        <v>228</v>
      </c>
      <c r="B29" s="23" t="s">
        <v>229</v>
      </c>
      <c r="C29" s="18"/>
      <c r="D29" s="73">
        <v>0</v>
      </c>
      <c r="E29" s="73">
        <v>0</v>
      </c>
      <c r="F29" s="73">
        <v>0</v>
      </c>
      <c r="G29" s="73">
        <v>0</v>
      </c>
    </row>
    <row r="30" spans="1:7" ht="30" customHeight="1" x14ac:dyDescent="0.25">
      <c r="A30" s="21" t="s">
        <v>230</v>
      </c>
      <c r="B30" s="17" t="s">
        <v>46</v>
      </c>
      <c r="C30" s="18"/>
      <c r="D30" s="73">
        <v>105600000</v>
      </c>
      <c r="E30" s="73">
        <v>105600000</v>
      </c>
      <c r="F30" s="73">
        <v>105600000</v>
      </c>
      <c r="G30" s="73">
        <v>105600000</v>
      </c>
    </row>
    <row r="31" spans="1:7" ht="30" customHeight="1" x14ac:dyDescent="0.25">
      <c r="A31" s="21" t="s">
        <v>231</v>
      </c>
      <c r="B31" s="17" t="s">
        <v>47</v>
      </c>
      <c r="C31" s="18"/>
      <c r="D31" s="73">
        <v>213675000</v>
      </c>
      <c r="E31" s="73">
        <v>213675000</v>
      </c>
      <c r="F31" s="73">
        <v>213675000</v>
      </c>
      <c r="G31" s="73">
        <v>213675000</v>
      </c>
    </row>
    <row r="32" spans="1:7" ht="30" customHeight="1" x14ac:dyDescent="0.25">
      <c r="A32" s="21" t="s">
        <v>232</v>
      </c>
      <c r="B32" s="17" t="s">
        <v>48</v>
      </c>
      <c r="C32" s="18"/>
      <c r="D32" s="73">
        <v>66000000</v>
      </c>
      <c r="E32" s="73">
        <v>66000000</v>
      </c>
      <c r="F32" s="73">
        <v>66000000</v>
      </c>
      <c r="G32" s="73">
        <v>66000000</v>
      </c>
    </row>
    <row r="33" spans="1:7" ht="30" customHeight="1" x14ac:dyDescent="0.25">
      <c r="A33" s="21" t="s">
        <v>233</v>
      </c>
      <c r="B33" s="17" t="s">
        <v>49</v>
      </c>
      <c r="C33" s="18"/>
      <c r="D33" s="73">
        <v>0</v>
      </c>
      <c r="E33" s="73">
        <v>0</v>
      </c>
      <c r="F33" s="73">
        <v>0</v>
      </c>
      <c r="G33" s="73">
        <v>0</v>
      </c>
    </row>
    <row r="34" spans="1:7" ht="30" customHeight="1" x14ac:dyDescent="0.25">
      <c r="A34" s="24" t="s">
        <v>234</v>
      </c>
      <c r="B34" s="23" t="s">
        <v>235</v>
      </c>
      <c r="C34" s="18"/>
      <c r="D34" s="73">
        <v>0</v>
      </c>
      <c r="E34" s="73">
        <v>0</v>
      </c>
      <c r="F34" s="73">
        <v>0</v>
      </c>
      <c r="G34" s="73">
        <v>0</v>
      </c>
    </row>
    <row r="35" spans="1:7" ht="30" customHeight="1" x14ac:dyDescent="0.25">
      <c r="A35" s="24" t="s">
        <v>236</v>
      </c>
      <c r="B35" s="23" t="s">
        <v>237</v>
      </c>
      <c r="C35" s="18"/>
      <c r="D35" s="73">
        <v>0</v>
      </c>
      <c r="E35" s="73">
        <v>0</v>
      </c>
      <c r="F35" s="73">
        <v>0</v>
      </c>
      <c r="G35" s="73">
        <v>0</v>
      </c>
    </row>
    <row r="36" spans="1:7" ht="30" customHeight="1" x14ac:dyDescent="0.25">
      <c r="A36" s="21" t="s">
        <v>238</v>
      </c>
      <c r="B36" s="17" t="s">
        <v>50</v>
      </c>
      <c r="C36" s="18"/>
      <c r="D36" s="73">
        <v>0</v>
      </c>
      <c r="E36" s="73">
        <v>0</v>
      </c>
      <c r="F36" s="73">
        <v>0</v>
      </c>
      <c r="G36" s="73">
        <v>0</v>
      </c>
    </row>
    <row r="37" spans="1:7" ht="30" customHeight="1" x14ac:dyDescent="0.25">
      <c r="A37" s="21" t="s">
        <v>239</v>
      </c>
      <c r="B37" s="17" t="s">
        <v>51</v>
      </c>
      <c r="C37" s="18"/>
      <c r="D37" s="73">
        <v>78669904</v>
      </c>
      <c r="E37" s="73">
        <v>78669904</v>
      </c>
      <c r="F37" s="73">
        <v>77603403</v>
      </c>
      <c r="G37" s="73">
        <v>77603403</v>
      </c>
    </row>
    <row r="38" spans="1:7" ht="30" customHeight="1" x14ac:dyDescent="0.25">
      <c r="A38" s="21" t="s">
        <v>240</v>
      </c>
      <c r="B38" s="17" t="s">
        <v>52</v>
      </c>
      <c r="C38" s="18"/>
      <c r="D38" s="73">
        <v>0</v>
      </c>
      <c r="E38" s="73">
        <v>0</v>
      </c>
      <c r="F38" s="73">
        <v>0</v>
      </c>
      <c r="G38" s="73">
        <v>0</v>
      </c>
    </row>
    <row r="39" spans="1:7" ht="30" customHeight="1" x14ac:dyDescent="0.25">
      <c r="A39" s="21" t="s">
        <v>241</v>
      </c>
      <c r="B39" s="25" t="s">
        <v>53</v>
      </c>
      <c r="C39" s="18"/>
      <c r="D39" s="73">
        <v>102920604</v>
      </c>
      <c r="E39" s="73">
        <v>102920604</v>
      </c>
      <c r="F39" s="73">
        <v>101143104</v>
      </c>
      <c r="G39" s="73">
        <v>101143104</v>
      </c>
    </row>
    <row r="40" spans="1:7" ht="30" customHeight="1" x14ac:dyDescent="0.25">
      <c r="A40" s="24" t="s">
        <v>242</v>
      </c>
      <c r="B40" s="26" t="s">
        <v>243</v>
      </c>
      <c r="C40" s="18"/>
      <c r="D40" s="73">
        <v>90000000</v>
      </c>
      <c r="E40" s="73">
        <v>90000000</v>
      </c>
      <c r="F40" s="73">
        <v>90000000</v>
      </c>
      <c r="G40" s="73">
        <v>90000000</v>
      </c>
    </row>
    <row r="41" spans="1:7" ht="30" customHeight="1" x14ac:dyDescent="0.25">
      <c r="A41" s="24" t="s">
        <v>244</v>
      </c>
      <c r="B41" s="26" t="s">
        <v>245</v>
      </c>
      <c r="C41" s="18"/>
      <c r="D41" s="73">
        <v>0</v>
      </c>
      <c r="E41" s="73">
        <v>0</v>
      </c>
      <c r="F41" s="73">
        <v>0</v>
      </c>
      <c r="G41" s="73">
        <v>0</v>
      </c>
    </row>
    <row r="42" spans="1:7" ht="30" customHeight="1" x14ac:dyDescent="0.25">
      <c r="A42" s="24" t="s">
        <v>246</v>
      </c>
      <c r="B42" s="26" t="s">
        <v>247</v>
      </c>
      <c r="C42" s="19"/>
      <c r="D42" s="73">
        <v>0</v>
      </c>
      <c r="E42" s="73">
        <v>0</v>
      </c>
      <c r="F42" s="73">
        <v>0</v>
      </c>
      <c r="G42" s="73">
        <v>0</v>
      </c>
    </row>
    <row r="43" spans="1:7" ht="30" customHeight="1" x14ac:dyDescent="0.25">
      <c r="A43" s="24" t="s">
        <v>248</v>
      </c>
      <c r="B43" s="26" t="s">
        <v>249</v>
      </c>
      <c r="C43" s="18"/>
      <c r="D43" s="73">
        <v>0</v>
      </c>
      <c r="E43" s="73">
        <v>0</v>
      </c>
      <c r="F43" s="73">
        <v>0</v>
      </c>
      <c r="G43" s="73">
        <v>0</v>
      </c>
    </row>
    <row r="44" spans="1:7" ht="30" customHeight="1" x14ac:dyDescent="0.25">
      <c r="A44" s="24" t="s">
        <v>250</v>
      </c>
      <c r="B44" s="26" t="s">
        <v>251</v>
      </c>
      <c r="C44" s="19"/>
      <c r="D44" s="73">
        <v>0</v>
      </c>
      <c r="E44" s="73">
        <v>0</v>
      </c>
      <c r="F44" s="73">
        <v>0</v>
      </c>
      <c r="G44" s="73">
        <v>0</v>
      </c>
    </row>
    <row r="45" spans="1:7" ht="30" customHeight="1" x14ac:dyDescent="0.25">
      <c r="A45" s="24" t="s">
        <v>252</v>
      </c>
      <c r="B45" s="26" t="s">
        <v>253</v>
      </c>
      <c r="C45" s="19"/>
      <c r="D45" s="73">
        <v>0</v>
      </c>
      <c r="E45" s="73">
        <v>0</v>
      </c>
      <c r="F45" s="73">
        <v>0</v>
      </c>
      <c r="G45" s="73">
        <v>0</v>
      </c>
    </row>
    <row r="46" spans="1:7" ht="30" customHeight="1" x14ac:dyDescent="0.25">
      <c r="A46" s="24" t="s">
        <v>254</v>
      </c>
      <c r="B46" s="26" t="s">
        <v>255</v>
      </c>
      <c r="C46" s="19"/>
      <c r="D46" s="73">
        <v>4958904</v>
      </c>
      <c r="E46" s="73">
        <v>4958904</v>
      </c>
      <c r="F46" s="73">
        <v>4958904</v>
      </c>
      <c r="G46" s="73">
        <v>4958904</v>
      </c>
    </row>
    <row r="47" spans="1:7" ht="30" customHeight="1" x14ac:dyDescent="0.25">
      <c r="A47" s="24" t="s">
        <v>256</v>
      </c>
      <c r="B47" s="26" t="s">
        <v>257</v>
      </c>
      <c r="C47" s="19"/>
      <c r="D47" s="73">
        <v>6861700</v>
      </c>
      <c r="E47" s="73">
        <v>6861700</v>
      </c>
      <c r="F47" s="73">
        <v>5084200</v>
      </c>
      <c r="G47" s="73">
        <v>5084200</v>
      </c>
    </row>
    <row r="48" spans="1:7" ht="30" customHeight="1" x14ac:dyDescent="0.25">
      <c r="A48" s="24" t="s">
        <v>258</v>
      </c>
      <c r="B48" s="26" t="s">
        <v>259</v>
      </c>
      <c r="C48" s="19"/>
      <c r="D48" s="73">
        <v>0</v>
      </c>
      <c r="E48" s="73">
        <v>0</v>
      </c>
      <c r="F48" s="73">
        <v>0</v>
      </c>
      <c r="G48" s="73">
        <v>0</v>
      </c>
    </row>
    <row r="49" spans="1:7" ht="30" customHeight="1" x14ac:dyDescent="0.25">
      <c r="A49" s="24" t="s">
        <v>260</v>
      </c>
      <c r="B49" s="26" t="s">
        <v>261</v>
      </c>
      <c r="C49" s="18"/>
      <c r="D49" s="73">
        <v>0</v>
      </c>
      <c r="E49" s="73">
        <v>0</v>
      </c>
      <c r="F49" s="73">
        <v>0</v>
      </c>
      <c r="G49" s="73">
        <v>0</v>
      </c>
    </row>
    <row r="50" spans="1:7" ht="30" customHeight="1" x14ac:dyDescent="0.25">
      <c r="A50" s="24" t="s">
        <v>262</v>
      </c>
      <c r="B50" s="26" t="s">
        <v>263</v>
      </c>
      <c r="C50" s="18"/>
      <c r="D50" s="73">
        <v>1100000</v>
      </c>
      <c r="E50" s="73">
        <v>1100000</v>
      </c>
      <c r="F50" s="73">
        <v>1100000</v>
      </c>
      <c r="G50" s="73">
        <v>1100000</v>
      </c>
    </row>
    <row r="51" spans="1:7" ht="30" customHeight="1" x14ac:dyDescent="0.25">
      <c r="A51" s="24" t="s">
        <v>264</v>
      </c>
      <c r="B51" s="26" t="s">
        <v>265</v>
      </c>
      <c r="C51" s="18"/>
      <c r="D51" s="73">
        <v>0</v>
      </c>
      <c r="E51" s="73">
        <v>0</v>
      </c>
      <c r="F51" s="73">
        <v>0</v>
      </c>
      <c r="G51" s="73">
        <v>0</v>
      </c>
    </row>
    <row r="52" spans="1:7" ht="30" customHeight="1" x14ac:dyDescent="0.25">
      <c r="A52" s="24" t="s">
        <v>266</v>
      </c>
      <c r="B52" s="26" t="s">
        <v>267</v>
      </c>
      <c r="C52" s="18"/>
      <c r="D52" s="73">
        <v>0</v>
      </c>
      <c r="E52" s="73">
        <v>0</v>
      </c>
      <c r="F52" s="73">
        <v>0</v>
      </c>
      <c r="G52" s="73">
        <v>0</v>
      </c>
    </row>
    <row r="53" spans="1:7" ht="30" customHeight="1" x14ac:dyDescent="0.25">
      <c r="A53" s="24" t="s">
        <v>268</v>
      </c>
      <c r="B53" s="26" t="s">
        <v>269</v>
      </c>
      <c r="C53" s="18"/>
      <c r="D53" s="73">
        <v>0</v>
      </c>
      <c r="E53" s="73">
        <v>0</v>
      </c>
      <c r="F53" s="73">
        <v>0</v>
      </c>
      <c r="G53" s="73">
        <v>0</v>
      </c>
    </row>
    <row r="54" spans="1:7" ht="30" customHeight="1" x14ac:dyDescent="0.25">
      <c r="A54" s="12" t="s">
        <v>270</v>
      </c>
      <c r="B54" s="13" t="s">
        <v>54</v>
      </c>
      <c r="C54" s="14"/>
      <c r="D54" s="15">
        <v>3531071997</v>
      </c>
      <c r="E54" s="15">
        <v>3531071997</v>
      </c>
      <c r="F54" s="15">
        <v>2070662147</v>
      </c>
      <c r="G54" s="15">
        <v>2070662147</v>
      </c>
    </row>
    <row r="55" spans="1:7" ht="30" customHeight="1" x14ac:dyDescent="0.25">
      <c r="A55" s="12" t="s">
        <v>271</v>
      </c>
      <c r="B55" s="13" t="s">
        <v>55</v>
      </c>
      <c r="C55" s="14"/>
      <c r="D55" s="15">
        <v>0</v>
      </c>
      <c r="E55" s="15">
        <v>0</v>
      </c>
      <c r="F55" s="15">
        <v>0</v>
      </c>
      <c r="G55" s="15">
        <v>0</v>
      </c>
    </row>
    <row r="56" spans="1:7" ht="30" customHeight="1" x14ac:dyDescent="0.25">
      <c r="A56" s="16" t="s">
        <v>272</v>
      </c>
      <c r="B56" s="20" t="s">
        <v>56</v>
      </c>
      <c r="C56" s="19"/>
      <c r="D56" s="73">
        <v>0</v>
      </c>
      <c r="E56" s="73">
        <v>0</v>
      </c>
      <c r="F56" s="73">
        <v>0</v>
      </c>
      <c r="G56" s="73">
        <v>0</v>
      </c>
    </row>
    <row r="57" spans="1:7" ht="30" customHeight="1" x14ac:dyDescent="0.25">
      <c r="A57" s="16" t="s">
        <v>273</v>
      </c>
      <c r="B57" s="20" t="s">
        <v>57</v>
      </c>
      <c r="C57" s="19"/>
      <c r="D57" s="73">
        <v>0</v>
      </c>
      <c r="E57" s="73">
        <v>0</v>
      </c>
      <c r="F57" s="73">
        <v>0</v>
      </c>
      <c r="G57" s="73">
        <v>0</v>
      </c>
    </row>
    <row r="58" spans="1:7" ht="30" customHeight="1" x14ac:dyDescent="0.25">
      <c r="A58" s="12" t="s">
        <v>274</v>
      </c>
      <c r="B58" s="13" t="s">
        <v>58</v>
      </c>
      <c r="C58" s="14"/>
      <c r="D58" s="15">
        <v>3531071997</v>
      </c>
      <c r="E58" s="15">
        <v>3531071997</v>
      </c>
      <c r="F58" s="15">
        <v>2070662147</v>
      </c>
      <c r="G58" s="15">
        <v>2070662147</v>
      </c>
    </row>
    <row r="59" spans="1:7" ht="30" customHeight="1" x14ac:dyDescent="0.25">
      <c r="A59" s="21" t="s">
        <v>275</v>
      </c>
      <c r="B59" s="17" t="s">
        <v>59</v>
      </c>
      <c r="C59" s="19"/>
      <c r="D59" s="73">
        <v>3531071997</v>
      </c>
      <c r="E59" s="73">
        <v>3531071997</v>
      </c>
      <c r="F59" s="73">
        <v>2070662147</v>
      </c>
      <c r="G59" s="73">
        <v>2070662147</v>
      </c>
    </row>
    <row r="60" spans="1:7" ht="30" customHeight="1" x14ac:dyDescent="0.25">
      <c r="A60" s="21" t="s">
        <v>276</v>
      </c>
      <c r="B60" s="17" t="s">
        <v>60</v>
      </c>
      <c r="C60" s="19"/>
      <c r="D60" s="73">
        <v>0</v>
      </c>
      <c r="E60" s="73">
        <v>0</v>
      </c>
      <c r="F60" s="73">
        <v>0</v>
      </c>
      <c r="G60" s="73">
        <v>0</v>
      </c>
    </row>
    <row r="61" spans="1:7" ht="30" customHeight="1" x14ac:dyDescent="0.25">
      <c r="A61" s="12" t="s">
        <v>277</v>
      </c>
      <c r="B61" s="13" t="s">
        <v>61</v>
      </c>
      <c r="C61" s="14"/>
      <c r="D61" s="15">
        <v>0</v>
      </c>
      <c r="E61" s="15">
        <v>0</v>
      </c>
      <c r="F61" s="15">
        <v>0</v>
      </c>
      <c r="G61" s="15">
        <v>0</v>
      </c>
    </row>
    <row r="62" spans="1:7" ht="30" customHeight="1" x14ac:dyDescent="0.25">
      <c r="A62" s="12" t="s">
        <v>278</v>
      </c>
      <c r="B62" s="13" t="s">
        <v>62</v>
      </c>
      <c r="C62" s="14"/>
      <c r="D62" s="15">
        <v>3531071997</v>
      </c>
      <c r="E62" s="15">
        <v>3531071997</v>
      </c>
      <c r="F62" s="15">
        <v>2070662147</v>
      </c>
      <c r="G62" s="15">
        <v>2070662147</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106"/>
  <sheetViews>
    <sheetView zoomScale="80" zoomScaleNormal="80" workbookViewId="0">
      <selection activeCell="I1" sqref="F1:I1048576"/>
    </sheetView>
  </sheetViews>
  <sheetFormatPr defaultRowHeight="12.5" x14ac:dyDescent="0.25"/>
  <cols>
    <col min="1" max="1" width="66.453125" customWidth="1"/>
    <col min="2" max="2" width="9.453125" customWidth="1"/>
    <col min="3" max="3" width="12.54296875" bestFit="1" customWidth="1"/>
    <col min="4" max="4" width="30.453125" customWidth="1"/>
    <col min="5" max="5" width="28.7265625" customWidth="1"/>
  </cols>
  <sheetData>
    <row r="1" spans="1:5" ht="30.65" customHeight="1" x14ac:dyDescent="0.25">
      <c r="A1" s="53" t="s">
        <v>496</v>
      </c>
      <c r="B1" s="54" t="s">
        <v>497</v>
      </c>
      <c r="C1" s="55" t="s">
        <v>498</v>
      </c>
      <c r="D1" s="74" t="s">
        <v>550</v>
      </c>
      <c r="E1" s="74" t="s">
        <v>551</v>
      </c>
    </row>
    <row r="2" spans="1:5" ht="31.5" customHeight="1" x14ac:dyDescent="0.35">
      <c r="A2" s="27" t="s">
        <v>279</v>
      </c>
      <c r="B2" s="36" t="s">
        <v>63</v>
      </c>
      <c r="C2" s="40" t="s">
        <v>0</v>
      </c>
      <c r="D2" s="15"/>
      <c r="E2" s="15"/>
    </row>
    <row r="3" spans="1:5" ht="27" customHeight="1" x14ac:dyDescent="0.35">
      <c r="A3" s="28" t="s">
        <v>280</v>
      </c>
      <c r="B3" s="37" t="s">
        <v>64</v>
      </c>
      <c r="C3" s="40" t="s">
        <v>0</v>
      </c>
      <c r="D3" s="30">
        <v>1394381410</v>
      </c>
      <c r="E3" s="30">
        <v>1791558244</v>
      </c>
    </row>
    <row r="4" spans="1:5" ht="36" customHeight="1" x14ac:dyDescent="0.35">
      <c r="A4" s="28" t="s">
        <v>281</v>
      </c>
      <c r="B4" s="37" t="s">
        <v>65</v>
      </c>
      <c r="C4" s="40" t="s">
        <v>0</v>
      </c>
      <c r="D4" s="30">
        <v>1394381410</v>
      </c>
      <c r="E4" s="30">
        <v>1791558244</v>
      </c>
    </row>
    <row r="5" spans="1:5" ht="36" customHeight="1" x14ac:dyDescent="0.35">
      <c r="A5" s="29" t="s">
        <v>282</v>
      </c>
      <c r="B5" s="38" t="s">
        <v>283</v>
      </c>
      <c r="C5" s="40" t="s">
        <v>0</v>
      </c>
      <c r="D5" s="30">
        <v>0</v>
      </c>
      <c r="E5" s="30">
        <v>0</v>
      </c>
    </row>
    <row r="6" spans="1:5" ht="36" customHeight="1" x14ac:dyDescent="0.35">
      <c r="A6" s="29" t="s">
        <v>284</v>
      </c>
      <c r="B6" s="38" t="s">
        <v>285</v>
      </c>
      <c r="C6" s="40" t="s">
        <v>0</v>
      </c>
      <c r="D6" s="30">
        <v>0</v>
      </c>
      <c r="E6" s="30">
        <v>0</v>
      </c>
    </row>
    <row r="7" spans="1:5" ht="36" customHeight="1" x14ac:dyDescent="0.35">
      <c r="A7" s="29" t="s">
        <v>286</v>
      </c>
      <c r="B7" s="38" t="s">
        <v>287</v>
      </c>
      <c r="C7" s="40" t="s">
        <v>0</v>
      </c>
      <c r="D7" s="30">
        <v>1394381410</v>
      </c>
      <c r="E7" s="30">
        <v>1791558244</v>
      </c>
    </row>
    <row r="8" spans="1:5" ht="36" customHeight="1" x14ac:dyDescent="0.35">
      <c r="A8" s="29" t="s">
        <v>288</v>
      </c>
      <c r="B8" s="38" t="s">
        <v>289</v>
      </c>
      <c r="C8" s="40" t="s">
        <v>0</v>
      </c>
      <c r="D8" s="30">
        <v>0</v>
      </c>
      <c r="E8" s="30">
        <v>0</v>
      </c>
    </row>
    <row r="9" spans="1:5" ht="36" customHeight="1" x14ac:dyDescent="0.35">
      <c r="A9" s="28" t="s">
        <v>290</v>
      </c>
      <c r="B9" s="37" t="s">
        <v>66</v>
      </c>
      <c r="C9" s="40" t="s">
        <v>0</v>
      </c>
      <c r="D9" s="30">
        <v>0</v>
      </c>
      <c r="E9" s="30">
        <v>0</v>
      </c>
    </row>
    <row r="10" spans="1:5" ht="36" customHeight="1" x14ac:dyDescent="0.35">
      <c r="A10" s="28" t="s">
        <v>291</v>
      </c>
      <c r="B10" s="37" t="s">
        <v>67</v>
      </c>
      <c r="C10" s="40" t="s">
        <v>0</v>
      </c>
      <c r="D10" s="30">
        <v>114000000000</v>
      </c>
      <c r="E10" s="30">
        <v>112900000000</v>
      </c>
    </row>
    <row r="11" spans="1:5" ht="36" customHeight="1" x14ac:dyDescent="0.35">
      <c r="A11" s="28" t="s">
        <v>292</v>
      </c>
      <c r="B11" s="37" t="s">
        <v>68</v>
      </c>
      <c r="C11" s="40" t="s">
        <v>0</v>
      </c>
      <c r="D11" s="30">
        <v>114000000000</v>
      </c>
      <c r="E11" s="30">
        <v>112900000000</v>
      </c>
    </row>
    <row r="12" spans="1:5" ht="36" customHeight="1" x14ac:dyDescent="0.35">
      <c r="A12" s="29" t="s">
        <v>293</v>
      </c>
      <c r="B12" s="38" t="s">
        <v>294</v>
      </c>
      <c r="C12" s="40"/>
      <c r="D12" s="30">
        <v>0</v>
      </c>
      <c r="E12" s="30">
        <v>0</v>
      </c>
    </row>
    <row r="13" spans="1:5" ht="36" customHeight="1" x14ac:dyDescent="0.35">
      <c r="A13" s="29" t="s">
        <v>295</v>
      </c>
      <c r="B13" s="38" t="s">
        <v>296</v>
      </c>
      <c r="C13" s="40" t="s">
        <v>0</v>
      </c>
      <c r="D13" s="30">
        <v>0</v>
      </c>
      <c r="E13" s="30">
        <v>0</v>
      </c>
    </row>
    <row r="14" spans="1:5" ht="36" customHeight="1" x14ac:dyDescent="0.35">
      <c r="A14" s="29" t="s">
        <v>297</v>
      </c>
      <c r="B14" s="38" t="s">
        <v>298</v>
      </c>
      <c r="C14" s="40" t="s">
        <v>0</v>
      </c>
      <c r="D14" s="30">
        <v>0</v>
      </c>
      <c r="E14" s="30">
        <v>0</v>
      </c>
    </row>
    <row r="15" spans="1:5" ht="36" customHeight="1" x14ac:dyDescent="0.35">
      <c r="A15" s="29" t="s">
        <v>299</v>
      </c>
      <c r="B15" s="38" t="s">
        <v>300</v>
      </c>
      <c r="C15" s="40" t="s">
        <v>0</v>
      </c>
      <c r="D15" s="30">
        <v>0</v>
      </c>
      <c r="E15" s="30">
        <v>0</v>
      </c>
    </row>
    <row r="16" spans="1:5" ht="36" customHeight="1" x14ac:dyDescent="0.35">
      <c r="A16" s="29" t="s">
        <v>301</v>
      </c>
      <c r="B16" s="38" t="s">
        <v>302</v>
      </c>
      <c r="C16" s="40" t="s">
        <v>0</v>
      </c>
      <c r="D16" s="30">
        <v>13000000000</v>
      </c>
      <c r="E16" s="30">
        <v>13000000000</v>
      </c>
    </row>
    <row r="17" spans="1:5" ht="36" customHeight="1" x14ac:dyDescent="0.35">
      <c r="A17" s="29" t="s">
        <v>303</v>
      </c>
      <c r="B17" s="38" t="s">
        <v>304</v>
      </c>
      <c r="C17" s="40" t="s">
        <v>0</v>
      </c>
      <c r="D17" s="30">
        <v>101000000000</v>
      </c>
      <c r="E17" s="30">
        <v>99900000000</v>
      </c>
    </row>
    <row r="18" spans="1:5" ht="36" customHeight="1" x14ac:dyDescent="0.35">
      <c r="A18" s="29" t="s">
        <v>305</v>
      </c>
      <c r="B18" s="38" t="s">
        <v>306</v>
      </c>
      <c r="C18" s="40" t="s">
        <v>0</v>
      </c>
      <c r="D18" s="30">
        <v>0</v>
      </c>
      <c r="E18" s="30">
        <v>0</v>
      </c>
    </row>
    <row r="19" spans="1:5" ht="36" customHeight="1" x14ac:dyDescent="0.35">
      <c r="A19" s="29" t="s">
        <v>307</v>
      </c>
      <c r="B19" s="38" t="s">
        <v>308</v>
      </c>
      <c r="C19" s="40" t="s">
        <v>0</v>
      </c>
      <c r="D19" s="30">
        <v>0</v>
      </c>
      <c r="E19" s="30">
        <v>0</v>
      </c>
    </row>
    <row r="20" spans="1:5" ht="36" customHeight="1" x14ac:dyDescent="0.35">
      <c r="A20" s="29" t="s">
        <v>309</v>
      </c>
      <c r="B20" s="38" t="s">
        <v>310</v>
      </c>
      <c r="C20" s="40" t="s">
        <v>0</v>
      </c>
      <c r="D20" s="30">
        <v>0</v>
      </c>
      <c r="E20" s="30">
        <v>0</v>
      </c>
    </row>
    <row r="21" spans="1:5" ht="36" customHeight="1" x14ac:dyDescent="0.35">
      <c r="A21" s="29" t="s">
        <v>311</v>
      </c>
      <c r="B21" s="38" t="s">
        <v>312</v>
      </c>
      <c r="C21" s="40" t="s">
        <v>0</v>
      </c>
      <c r="D21" s="30">
        <v>0</v>
      </c>
      <c r="E21" s="30">
        <v>0</v>
      </c>
    </row>
    <row r="22" spans="1:5" ht="36" customHeight="1" x14ac:dyDescent="0.35">
      <c r="A22" s="28" t="s">
        <v>313</v>
      </c>
      <c r="B22" s="37" t="s">
        <v>69</v>
      </c>
      <c r="C22" s="40" t="s">
        <v>0</v>
      </c>
      <c r="D22" s="30">
        <v>0</v>
      </c>
      <c r="E22" s="30">
        <v>0</v>
      </c>
    </row>
    <row r="23" spans="1:5" ht="36" customHeight="1" x14ac:dyDescent="0.35">
      <c r="A23" s="28" t="s">
        <v>314</v>
      </c>
      <c r="B23" s="37" t="s">
        <v>70</v>
      </c>
      <c r="C23" s="40" t="s">
        <v>0</v>
      </c>
      <c r="D23" s="30">
        <v>5260958219</v>
      </c>
      <c r="E23" s="30">
        <v>2523224248</v>
      </c>
    </row>
    <row r="24" spans="1:5" ht="36" customHeight="1" x14ac:dyDescent="0.35">
      <c r="A24" s="28" t="s">
        <v>315</v>
      </c>
      <c r="B24" s="37" t="s">
        <v>71</v>
      </c>
      <c r="C24" s="40" t="s">
        <v>0</v>
      </c>
      <c r="D24" s="30">
        <v>0</v>
      </c>
      <c r="E24" s="30">
        <v>0</v>
      </c>
    </row>
    <row r="25" spans="1:5" ht="36" customHeight="1" x14ac:dyDescent="0.35">
      <c r="A25" s="29" t="s">
        <v>316</v>
      </c>
      <c r="B25" s="38" t="s">
        <v>72</v>
      </c>
      <c r="C25" s="40" t="s">
        <v>0</v>
      </c>
      <c r="D25" s="30">
        <v>0</v>
      </c>
      <c r="E25" s="30">
        <v>0</v>
      </c>
    </row>
    <row r="26" spans="1:5" ht="36" customHeight="1" x14ac:dyDescent="0.35">
      <c r="A26" s="28" t="s">
        <v>317</v>
      </c>
      <c r="B26" s="37" t="s">
        <v>73</v>
      </c>
      <c r="C26" s="40" t="s">
        <v>0</v>
      </c>
      <c r="D26" s="30">
        <v>5260958219</v>
      </c>
      <c r="E26" s="30">
        <v>2523224248</v>
      </c>
    </row>
    <row r="27" spans="1:5" ht="36" customHeight="1" x14ac:dyDescent="0.35">
      <c r="A27" s="28" t="s">
        <v>318</v>
      </c>
      <c r="B27" s="37" t="s">
        <v>74</v>
      </c>
      <c r="C27" s="40" t="s">
        <v>0</v>
      </c>
      <c r="D27" s="30">
        <v>0</v>
      </c>
      <c r="E27" s="30">
        <v>0</v>
      </c>
    </row>
    <row r="28" spans="1:5" ht="36" customHeight="1" x14ac:dyDescent="0.35">
      <c r="A28" s="29" t="s">
        <v>319</v>
      </c>
      <c r="B28" s="38" t="s">
        <v>320</v>
      </c>
      <c r="C28" s="40" t="s">
        <v>0</v>
      </c>
      <c r="D28" s="30">
        <v>0</v>
      </c>
      <c r="E28" s="30">
        <v>0</v>
      </c>
    </row>
    <row r="29" spans="1:5" ht="36" customHeight="1" x14ac:dyDescent="0.35">
      <c r="A29" s="29" t="s">
        <v>321</v>
      </c>
      <c r="B29" s="38" t="s">
        <v>322</v>
      </c>
      <c r="C29" s="40" t="s">
        <v>0</v>
      </c>
      <c r="D29" s="30">
        <v>0</v>
      </c>
      <c r="E29" s="30">
        <v>0</v>
      </c>
    </row>
    <row r="30" spans="1:5" ht="36" customHeight="1" x14ac:dyDescent="0.35">
      <c r="A30" s="29" t="s">
        <v>323</v>
      </c>
      <c r="B30" s="38" t="s">
        <v>324</v>
      </c>
      <c r="C30" s="40" t="s">
        <v>0</v>
      </c>
      <c r="D30" s="30">
        <v>0</v>
      </c>
      <c r="E30" s="30">
        <v>0</v>
      </c>
    </row>
    <row r="31" spans="1:5" ht="36" customHeight="1" x14ac:dyDescent="0.35">
      <c r="A31" s="29" t="s">
        <v>325</v>
      </c>
      <c r="B31" s="38" t="s">
        <v>326</v>
      </c>
      <c r="C31" s="40" t="s">
        <v>0</v>
      </c>
      <c r="D31" s="30">
        <v>0</v>
      </c>
      <c r="E31" s="30">
        <v>0</v>
      </c>
    </row>
    <row r="32" spans="1:5" ht="36" customHeight="1" x14ac:dyDescent="0.35">
      <c r="A32" s="29" t="s">
        <v>327</v>
      </c>
      <c r="B32" s="38" t="s">
        <v>328</v>
      </c>
      <c r="C32" s="40" t="s">
        <v>0</v>
      </c>
      <c r="D32" s="30">
        <v>0</v>
      </c>
      <c r="E32" s="30">
        <v>0</v>
      </c>
    </row>
    <row r="33" spans="1:5" ht="36" customHeight="1" x14ac:dyDescent="0.35">
      <c r="A33" s="28" t="s">
        <v>329</v>
      </c>
      <c r="B33" s="37" t="s">
        <v>75</v>
      </c>
      <c r="C33" s="40" t="s">
        <v>0</v>
      </c>
      <c r="D33" s="30">
        <v>0</v>
      </c>
      <c r="E33" s="30">
        <v>0</v>
      </c>
    </row>
    <row r="34" spans="1:5" ht="36" customHeight="1" x14ac:dyDescent="0.35">
      <c r="A34" s="28" t="s">
        <v>330</v>
      </c>
      <c r="B34" s="37" t="s">
        <v>76</v>
      </c>
      <c r="C34" s="40" t="s">
        <v>0</v>
      </c>
      <c r="D34" s="30">
        <v>5260958219</v>
      </c>
      <c r="E34" s="30">
        <v>2523224248</v>
      </c>
    </row>
    <row r="35" spans="1:5" ht="36" customHeight="1" x14ac:dyDescent="0.35">
      <c r="A35" s="29" t="s">
        <v>331</v>
      </c>
      <c r="B35" s="38" t="s">
        <v>332</v>
      </c>
      <c r="C35" s="40" t="s">
        <v>0</v>
      </c>
      <c r="D35" s="30">
        <v>0</v>
      </c>
      <c r="E35" s="30">
        <v>0</v>
      </c>
    </row>
    <row r="36" spans="1:5" ht="36" customHeight="1" x14ac:dyDescent="0.35">
      <c r="A36" s="29" t="s">
        <v>333</v>
      </c>
      <c r="B36" s="38" t="s">
        <v>334</v>
      </c>
      <c r="C36" s="40" t="s">
        <v>0</v>
      </c>
      <c r="D36" s="30">
        <v>0</v>
      </c>
      <c r="E36" s="30">
        <v>0</v>
      </c>
    </row>
    <row r="37" spans="1:5" ht="36" customHeight="1" x14ac:dyDescent="0.35">
      <c r="A37" s="29" t="s">
        <v>335</v>
      </c>
      <c r="B37" s="38" t="s">
        <v>336</v>
      </c>
      <c r="C37" s="40" t="s">
        <v>0</v>
      </c>
      <c r="D37" s="30">
        <v>0</v>
      </c>
      <c r="E37" s="30">
        <v>0</v>
      </c>
    </row>
    <row r="38" spans="1:5" ht="36" customHeight="1" x14ac:dyDescent="0.35">
      <c r="A38" s="29" t="s">
        <v>337</v>
      </c>
      <c r="B38" s="38" t="s">
        <v>338</v>
      </c>
      <c r="C38" s="40" t="s">
        <v>0</v>
      </c>
      <c r="D38" s="30">
        <v>4499656849</v>
      </c>
      <c r="E38" s="30">
        <v>2245416029</v>
      </c>
    </row>
    <row r="39" spans="1:5" ht="36" customHeight="1" x14ac:dyDescent="0.35">
      <c r="A39" s="29" t="s">
        <v>339</v>
      </c>
      <c r="B39" s="38" t="s">
        <v>340</v>
      </c>
      <c r="C39" s="40" t="s">
        <v>0</v>
      </c>
      <c r="D39" s="30">
        <v>761301370</v>
      </c>
      <c r="E39" s="30">
        <v>277808219</v>
      </c>
    </row>
    <row r="40" spans="1:5" ht="36" customHeight="1" x14ac:dyDescent="0.35">
      <c r="A40" s="29" t="s">
        <v>341</v>
      </c>
      <c r="B40" s="38" t="s">
        <v>342</v>
      </c>
      <c r="C40" s="40" t="s">
        <v>0</v>
      </c>
      <c r="D40" s="30">
        <v>0</v>
      </c>
      <c r="E40" s="30">
        <v>0</v>
      </c>
    </row>
    <row r="41" spans="1:5" ht="36" customHeight="1" x14ac:dyDescent="0.35">
      <c r="A41" s="28" t="s">
        <v>343</v>
      </c>
      <c r="B41" s="37" t="s">
        <v>77</v>
      </c>
      <c r="C41" s="40" t="s">
        <v>0</v>
      </c>
      <c r="D41" s="30">
        <v>0</v>
      </c>
      <c r="E41" s="30">
        <v>0</v>
      </c>
    </row>
    <row r="42" spans="1:5" ht="36" customHeight="1" x14ac:dyDescent="0.35">
      <c r="A42" s="29" t="s">
        <v>344</v>
      </c>
      <c r="B42" s="38" t="s">
        <v>345</v>
      </c>
      <c r="C42" s="40" t="s">
        <v>0</v>
      </c>
      <c r="D42" s="30">
        <v>0</v>
      </c>
      <c r="E42" s="30">
        <v>0</v>
      </c>
    </row>
    <row r="43" spans="1:5" ht="36" customHeight="1" x14ac:dyDescent="0.35">
      <c r="A43" s="29" t="s">
        <v>346</v>
      </c>
      <c r="B43" s="38" t="s">
        <v>347</v>
      </c>
      <c r="C43" s="40" t="s">
        <v>0</v>
      </c>
      <c r="D43" s="30">
        <v>0</v>
      </c>
      <c r="E43" s="30">
        <v>0</v>
      </c>
    </row>
    <row r="44" spans="1:5" ht="36" customHeight="1" x14ac:dyDescent="0.35">
      <c r="A44" s="29" t="s">
        <v>348</v>
      </c>
      <c r="B44" s="38" t="s">
        <v>349</v>
      </c>
      <c r="C44" s="40" t="s">
        <v>0</v>
      </c>
      <c r="D44" s="30">
        <v>0</v>
      </c>
      <c r="E44" s="30">
        <v>0</v>
      </c>
    </row>
    <row r="45" spans="1:5" ht="36" customHeight="1" x14ac:dyDescent="0.35">
      <c r="A45" s="28" t="s">
        <v>350</v>
      </c>
      <c r="B45" s="37" t="s">
        <v>78</v>
      </c>
      <c r="C45" s="40"/>
      <c r="D45" s="30">
        <v>0</v>
      </c>
      <c r="E45" s="30">
        <v>0</v>
      </c>
    </row>
    <row r="46" spans="1:5" ht="36" customHeight="1" x14ac:dyDescent="0.25">
      <c r="A46" s="27" t="s">
        <v>351</v>
      </c>
      <c r="B46" s="36" t="s">
        <v>79</v>
      </c>
      <c r="C46" s="41"/>
      <c r="D46" s="15">
        <v>120655339629</v>
      </c>
      <c r="E46" s="15">
        <v>117214782492</v>
      </c>
    </row>
    <row r="47" spans="1:5" ht="36" customHeight="1" x14ac:dyDescent="0.25">
      <c r="A47" s="27" t="s">
        <v>352</v>
      </c>
      <c r="B47" s="36" t="s">
        <v>80</v>
      </c>
      <c r="C47" s="41"/>
      <c r="D47" s="15"/>
      <c r="E47" s="15"/>
    </row>
    <row r="48" spans="1:5" ht="36" customHeight="1" x14ac:dyDescent="0.25">
      <c r="A48" s="28" t="s">
        <v>353</v>
      </c>
      <c r="B48" s="37" t="s">
        <v>81</v>
      </c>
      <c r="C48" s="41"/>
      <c r="D48" s="30">
        <v>0</v>
      </c>
      <c r="E48" s="30">
        <v>0</v>
      </c>
    </row>
    <row r="49" spans="1:5" ht="36" customHeight="1" x14ac:dyDescent="0.25">
      <c r="A49" s="29" t="s">
        <v>354</v>
      </c>
      <c r="B49" s="38" t="s">
        <v>355</v>
      </c>
      <c r="C49" s="41"/>
      <c r="D49" s="30">
        <v>0</v>
      </c>
      <c r="E49" s="30">
        <v>0</v>
      </c>
    </row>
    <row r="50" spans="1:5" ht="36" customHeight="1" x14ac:dyDescent="0.25">
      <c r="A50" s="29" t="s">
        <v>356</v>
      </c>
      <c r="B50" s="38" t="s">
        <v>357</v>
      </c>
      <c r="C50" s="41"/>
      <c r="D50" s="30">
        <v>0</v>
      </c>
      <c r="E50" s="30">
        <v>0</v>
      </c>
    </row>
    <row r="51" spans="1:5" ht="36" customHeight="1" x14ac:dyDescent="0.25">
      <c r="A51" s="28" t="s">
        <v>358</v>
      </c>
      <c r="B51" s="37" t="s">
        <v>82</v>
      </c>
      <c r="C51" s="41"/>
      <c r="D51" s="30">
        <v>0</v>
      </c>
      <c r="E51" s="30">
        <v>0</v>
      </c>
    </row>
    <row r="52" spans="1:5" ht="36" customHeight="1" x14ac:dyDescent="0.25">
      <c r="A52" s="28" t="s">
        <v>359</v>
      </c>
      <c r="B52" s="37" t="s">
        <v>83</v>
      </c>
      <c r="C52" s="41"/>
      <c r="D52" s="30">
        <v>0</v>
      </c>
      <c r="E52" s="30">
        <v>0</v>
      </c>
    </row>
    <row r="53" spans="1:5" ht="36" customHeight="1" x14ac:dyDescent="0.25">
      <c r="A53" s="29" t="s">
        <v>360</v>
      </c>
      <c r="B53" s="38" t="s">
        <v>361</v>
      </c>
      <c r="C53" s="41"/>
      <c r="D53" s="30">
        <v>0</v>
      </c>
      <c r="E53" s="30">
        <v>0</v>
      </c>
    </row>
    <row r="54" spans="1:5" ht="36" customHeight="1" x14ac:dyDescent="0.25">
      <c r="A54" s="29" t="s">
        <v>362</v>
      </c>
      <c r="B54" s="38" t="s">
        <v>363</v>
      </c>
      <c r="C54" s="41"/>
      <c r="D54" s="30">
        <v>0</v>
      </c>
      <c r="E54" s="30">
        <v>0</v>
      </c>
    </row>
    <row r="55" spans="1:5" ht="36" customHeight="1" x14ac:dyDescent="0.25">
      <c r="A55" s="28" t="s">
        <v>364</v>
      </c>
      <c r="B55" s="37" t="s">
        <v>84</v>
      </c>
      <c r="C55" s="41"/>
      <c r="D55" s="30">
        <v>0</v>
      </c>
      <c r="E55" s="30">
        <v>0</v>
      </c>
    </row>
    <row r="56" spans="1:5" ht="36" customHeight="1" x14ac:dyDescent="0.25">
      <c r="A56" s="28" t="s">
        <v>365</v>
      </c>
      <c r="B56" s="37" t="s">
        <v>85</v>
      </c>
      <c r="C56" s="41"/>
      <c r="D56" s="30">
        <v>0</v>
      </c>
      <c r="E56" s="30">
        <v>0</v>
      </c>
    </row>
    <row r="57" spans="1:5" ht="36" customHeight="1" x14ac:dyDescent="0.25">
      <c r="A57" s="28" t="s">
        <v>366</v>
      </c>
      <c r="B57" s="37" t="s">
        <v>86</v>
      </c>
      <c r="C57" s="41"/>
      <c r="D57" s="30">
        <v>81821712</v>
      </c>
      <c r="E57" s="30">
        <v>84069000</v>
      </c>
    </row>
    <row r="58" spans="1:5" ht="36" customHeight="1" x14ac:dyDescent="0.25">
      <c r="A58" s="29" t="s">
        <v>367</v>
      </c>
      <c r="B58" s="38" t="s">
        <v>368</v>
      </c>
      <c r="C58" s="41"/>
      <c r="D58" s="30">
        <v>0</v>
      </c>
      <c r="E58" s="30">
        <v>0</v>
      </c>
    </row>
    <row r="59" spans="1:5" ht="36" customHeight="1" x14ac:dyDescent="0.25">
      <c r="A59" s="29" t="s">
        <v>369</v>
      </c>
      <c r="B59" s="38" t="s">
        <v>370</v>
      </c>
      <c r="C59" s="41"/>
      <c r="D59" s="30">
        <v>0</v>
      </c>
      <c r="E59" s="30">
        <v>0</v>
      </c>
    </row>
    <row r="60" spans="1:5" ht="36" customHeight="1" x14ac:dyDescent="0.25">
      <c r="A60" s="29" t="s">
        <v>371</v>
      </c>
      <c r="B60" s="38" t="s">
        <v>372</v>
      </c>
      <c r="C60" s="41"/>
      <c r="D60" s="30">
        <v>0</v>
      </c>
      <c r="E60" s="30">
        <v>0</v>
      </c>
    </row>
    <row r="61" spans="1:5" ht="36" customHeight="1" x14ac:dyDescent="0.25">
      <c r="A61" s="29" t="s">
        <v>373</v>
      </c>
      <c r="B61" s="38" t="s">
        <v>374</v>
      </c>
      <c r="C61" s="41"/>
      <c r="D61" s="30">
        <v>77321712</v>
      </c>
      <c r="E61" s="30">
        <v>79569000</v>
      </c>
    </row>
    <row r="62" spans="1:5" ht="36" customHeight="1" x14ac:dyDescent="0.25">
      <c r="A62" s="29" t="s">
        <v>375</v>
      </c>
      <c r="B62" s="38" t="s">
        <v>376</v>
      </c>
      <c r="C62" s="41"/>
      <c r="D62" s="30">
        <v>0</v>
      </c>
      <c r="E62" s="30">
        <v>0</v>
      </c>
    </row>
    <row r="63" spans="1:5" ht="36" customHeight="1" x14ac:dyDescent="0.25">
      <c r="A63" s="29" t="s">
        <v>377</v>
      </c>
      <c r="B63" s="38" t="s">
        <v>378</v>
      </c>
      <c r="C63" s="41"/>
      <c r="D63" s="30">
        <v>0</v>
      </c>
      <c r="E63" s="30">
        <v>0</v>
      </c>
    </row>
    <row r="64" spans="1:5" ht="36" customHeight="1" x14ac:dyDescent="0.25">
      <c r="A64" s="29" t="s">
        <v>379</v>
      </c>
      <c r="B64" s="38" t="s">
        <v>380</v>
      </c>
      <c r="C64" s="41"/>
      <c r="D64" s="30">
        <v>4500000</v>
      </c>
      <c r="E64" s="30">
        <v>4500000</v>
      </c>
    </row>
    <row r="65" spans="1:5" ht="36" customHeight="1" x14ac:dyDescent="0.25">
      <c r="A65" s="29" t="s">
        <v>381</v>
      </c>
      <c r="B65" s="38" t="s">
        <v>382</v>
      </c>
      <c r="C65" s="41"/>
      <c r="D65" s="30">
        <v>0</v>
      </c>
      <c r="E65" s="30">
        <v>0</v>
      </c>
    </row>
    <row r="66" spans="1:5" ht="36" customHeight="1" x14ac:dyDescent="0.25">
      <c r="A66" s="29" t="s">
        <v>383</v>
      </c>
      <c r="B66" s="38" t="s">
        <v>384</v>
      </c>
      <c r="C66" s="41"/>
      <c r="D66" s="30">
        <v>0</v>
      </c>
      <c r="E66" s="30">
        <v>0</v>
      </c>
    </row>
    <row r="67" spans="1:5" ht="36" customHeight="1" x14ac:dyDescent="0.25">
      <c r="A67" s="28" t="s">
        <v>385</v>
      </c>
      <c r="B67" s="37" t="s">
        <v>87</v>
      </c>
      <c r="C67" s="41"/>
      <c r="D67" s="30">
        <v>0</v>
      </c>
      <c r="E67" s="30">
        <v>0</v>
      </c>
    </row>
    <row r="68" spans="1:5" ht="36" customHeight="1" x14ac:dyDescent="0.25">
      <c r="A68" s="29" t="s">
        <v>386</v>
      </c>
      <c r="B68" s="38" t="s">
        <v>387</v>
      </c>
      <c r="C68" s="41"/>
      <c r="D68" s="30">
        <v>0</v>
      </c>
      <c r="E68" s="30">
        <v>0</v>
      </c>
    </row>
    <row r="69" spans="1:5" ht="36" customHeight="1" x14ac:dyDescent="0.25">
      <c r="A69" s="29" t="s">
        <v>388</v>
      </c>
      <c r="B69" s="38" t="s">
        <v>389</v>
      </c>
      <c r="C69" s="41"/>
      <c r="D69" s="30">
        <v>0</v>
      </c>
      <c r="E69" s="30">
        <v>0</v>
      </c>
    </row>
    <row r="70" spans="1:5" ht="36" customHeight="1" x14ac:dyDescent="0.25">
      <c r="A70" s="28" t="s">
        <v>390</v>
      </c>
      <c r="B70" s="37" t="s">
        <v>88</v>
      </c>
      <c r="C70" s="41"/>
      <c r="D70" s="30">
        <v>0</v>
      </c>
      <c r="E70" s="30">
        <v>0</v>
      </c>
    </row>
    <row r="71" spans="1:5" ht="36" customHeight="1" x14ac:dyDescent="0.25">
      <c r="A71" s="28" t="s">
        <v>391</v>
      </c>
      <c r="B71" s="37" t="s">
        <v>89</v>
      </c>
      <c r="C71" s="41"/>
      <c r="D71" s="30">
        <v>164639073</v>
      </c>
      <c r="E71" s="30">
        <v>164972976</v>
      </c>
    </row>
    <row r="72" spans="1:5" ht="36" customHeight="1" x14ac:dyDescent="0.25">
      <c r="A72" s="29" t="s">
        <v>392</v>
      </c>
      <c r="B72" s="38" t="s">
        <v>393</v>
      </c>
      <c r="C72" s="41"/>
      <c r="D72" s="30">
        <v>88926573</v>
      </c>
      <c r="E72" s="30">
        <v>89260476</v>
      </c>
    </row>
    <row r="73" spans="1:5" ht="36" customHeight="1" x14ac:dyDescent="0.25">
      <c r="A73" s="29" t="s">
        <v>394</v>
      </c>
      <c r="B73" s="38" t="s">
        <v>395</v>
      </c>
      <c r="C73" s="41"/>
      <c r="D73" s="30">
        <v>11500000</v>
      </c>
      <c r="E73" s="30">
        <v>11500000</v>
      </c>
    </row>
    <row r="74" spans="1:5" ht="36" customHeight="1" x14ac:dyDescent="0.25">
      <c r="A74" s="29" t="s">
        <v>224</v>
      </c>
      <c r="B74" s="38" t="s">
        <v>396</v>
      </c>
      <c r="C74" s="41"/>
      <c r="D74" s="30">
        <v>11500000</v>
      </c>
      <c r="E74" s="30">
        <v>11500000</v>
      </c>
    </row>
    <row r="75" spans="1:5" ht="36" customHeight="1" x14ac:dyDescent="0.25">
      <c r="A75" s="29" t="s">
        <v>397</v>
      </c>
      <c r="B75" s="38" t="s">
        <v>398</v>
      </c>
      <c r="C75" s="41"/>
      <c r="D75" s="30">
        <v>0</v>
      </c>
      <c r="E75" s="30">
        <v>0</v>
      </c>
    </row>
    <row r="76" spans="1:5" ht="36" customHeight="1" x14ac:dyDescent="0.25">
      <c r="A76" s="29" t="s">
        <v>228</v>
      </c>
      <c r="B76" s="38" t="s">
        <v>399</v>
      </c>
      <c r="C76" s="41"/>
      <c r="D76" s="30">
        <v>0</v>
      </c>
      <c r="E76" s="30">
        <v>0</v>
      </c>
    </row>
    <row r="77" spans="1:5" ht="36" customHeight="1" x14ac:dyDescent="0.25">
      <c r="A77" s="29" t="s">
        <v>400</v>
      </c>
      <c r="B77" s="38" t="s">
        <v>401</v>
      </c>
      <c r="C77" s="41"/>
      <c r="D77" s="30">
        <v>35612500</v>
      </c>
      <c r="E77" s="30">
        <v>35612500</v>
      </c>
    </row>
    <row r="78" spans="1:5" ht="36" customHeight="1" x14ac:dyDescent="0.25">
      <c r="A78" s="29" t="s">
        <v>402</v>
      </c>
      <c r="B78" s="38" t="s">
        <v>403</v>
      </c>
      <c r="C78" s="41"/>
      <c r="D78" s="30">
        <v>17600000</v>
      </c>
      <c r="E78" s="30">
        <v>17600000</v>
      </c>
    </row>
    <row r="79" spans="1:5" ht="36" customHeight="1" x14ac:dyDescent="0.25">
      <c r="A79" s="29" t="s">
        <v>404</v>
      </c>
      <c r="B79" s="38" t="s">
        <v>405</v>
      </c>
      <c r="C79" s="41"/>
      <c r="D79" s="30">
        <v>11000000</v>
      </c>
      <c r="E79" s="30">
        <v>11000000</v>
      </c>
    </row>
    <row r="80" spans="1:5" ht="36" customHeight="1" x14ac:dyDescent="0.25">
      <c r="A80" s="29" t="s">
        <v>406</v>
      </c>
      <c r="B80" s="38" t="s">
        <v>407</v>
      </c>
      <c r="C80" s="41"/>
      <c r="D80" s="30">
        <v>0</v>
      </c>
      <c r="E80" s="30">
        <v>0</v>
      </c>
    </row>
    <row r="81" spans="1:5" ht="36" customHeight="1" x14ac:dyDescent="0.25">
      <c r="A81" s="29" t="s">
        <v>408</v>
      </c>
      <c r="B81" s="38" t="s">
        <v>409</v>
      </c>
      <c r="C81" s="41"/>
      <c r="D81" s="30">
        <v>0</v>
      </c>
      <c r="E81" s="30">
        <v>0</v>
      </c>
    </row>
    <row r="82" spans="1:5" ht="36" customHeight="1" x14ac:dyDescent="0.25">
      <c r="A82" s="28" t="s">
        <v>410</v>
      </c>
      <c r="B82" s="37" t="s">
        <v>90</v>
      </c>
      <c r="C82" s="41"/>
      <c r="D82" s="30">
        <v>4958904</v>
      </c>
      <c r="E82" s="30">
        <v>0</v>
      </c>
    </row>
    <row r="83" spans="1:5" ht="36" customHeight="1" x14ac:dyDescent="0.25">
      <c r="A83" s="29" t="s">
        <v>411</v>
      </c>
      <c r="B83" s="38" t="s">
        <v>412</v>
      </c>
      <c r="C83" s="41"/>
      <c r="D83" s="30">
        <v>0</v>
      </c>
      <c r="E83" s="30">
        <v>0</v>
      </c>
    </row>
    <row r="84" spans="1:5" ht="36" customHeight="1" x14ac:dyDescent="0.25">
      <c r="A84" s="29" t="s">
        <v>413</v>
      </c>
      <c r="B84" s="38" t="s">
        <v>414</v>
      </c>
      <c r="C84" s="41"/>
      <c r="D84" s="30">
        <v>0</v>
      </c>
      <c r="E84" s="30">
        <v>0</v>
      </c>
    </row>
    <row r="85" spans="1:5" ht="36" customHeight="1" x14ac:dyDescent="0.25">
      <c r="A85" s="29" t="s">
        <v>415</v>
      </c>
      <c r="B85" s="38" t="s">
        <v>416</v>
      </c>
      <c r="C85" s="41"/>
      <c r="D85" s="30">
        <v>4958904</v>
      </c>
      <c r="E85" s="30">
        <v>0</v>
      </c>
    </row>
    <row r="86" spans="1:5" ht="36" customHeight="1" x14ac:dyDescent="0.25">
      <c r="A86" s="29" t="s">
        <v>417</v>
      </c>
      <c r="B86" s="38" t="s">
        <v>418</v>
      </c>
      <c r="C86" s="41"/>
      <c r="D86" s="30">
        <v>0</v>
      </c>
      <c r="E86" s="30">
        <v>0</v>
      </c>
    </row>
    <row r="87" spans="1:5" ht="36" customHeight="1" x14ac:dyDescent="0.25">
      <c r="A87" s="29" t="s">
        <v>419</v>
      </c>
      <c r="B87" s="38" t="s">
        <v>420</v>
      </c>
      <c r="C87" s="41"/>
      <c r="D87" s="30">
        <v>0</v>
      </c>
      <c r="E87" s="30">
        <v>0</v>
      </c>
    </row>
    <row r="88" spans="1:5" ht="36" customHeight="1" x14ac:dyDescent="0.25">
      <c r="A88" s="27" t="s">
        <v>421</v>
      </c>
      <c r="B88" s="36" t="s">
        <v>91</v>
      </c>
      <c r="C88" s="41"/>
      <c r="D88" s="15">
        <v>251419689</v>
      </c>
      <c r="E88" s="15">
        <v>249041976</v>
      </c>
    </row>
    <row r="89" spans="1:5" ht="36" customHeight="1" x14ac:dyDescent="0.25">
      <c r="A89" s="27" t="s">
        <v>422</v>
      </c>
      <c r="B89" s="36" t="s">
        <v>92</v>
      </c>
      <c r="C89" s="41"/>
      <c r="D89" s="15">
        <v>120403919940</v>
      </c>
      <c r="E89" s="15">
        <v>116965740516</v>
      </c>
    </row>
    <row r="90" spans="1:5" ht="36" customHeight="1" x14ac:dyDescent="0.25">
      <c r="A90" s="28" t="s">
        <v>423</v>
      </c>
      <c r="B90" s="37" t="s">
        <v>93</v>
      </c>
      <c r="C90" s="41"/>
      <c r="D90" s="30">
        <v>99944190800</v>
      </c>
      <c r="E90" s="30">
        <v>100022190800</v>
      </c>
    </row>
    <row r="91" spans="1:5" ht="36" customHeight="1" x14ac:dyDescent="0.25">
      <c r="A91" s="28" t="s">
        <v>424</v>
      </c>
      <c r="B91" s="37" t="s">
        <v>94</v>
      </c>
      <c r="C91" s="41"/>
      <c r="D91" s="30">
        <v>100871178000</v>
      </c>
      <c r="E91" s="30">
        <v>100871178000</v>
      </c>
    </row>
    <row r="92" spans="1:5" ht="36" customHeight="1" x14ac:dyDescent="0.25">
      <c r="A92" s="28" t="s">
        <v>425</v>
      </c>
      <c r="B92" s="37" t="s">
        <v>95</v>
      </c>
      <c r="C92" s="41"/>
      <c r="D92" s="30">
        <v>-926987200</v>
      </c>
      <c r="E92" s="30">
        <v>-848987200</v>
      </c>
    </row>
    <row r="93" spans="1:5" ht="36" customHeight="1" x14ac:dyDescent="0.25">
      <c r="A93" s="28" t="s">
        <v>426</v>
      </c>
      <c r="B93" s="37" t="s">
        <v>96</v>
      </c>
      <c r="C93" s="41"/>
      <c r="D93" s="30">
        <v>140500009</v>
      </c>
      <c r="E93" s="30">
        <v>155392582</v>
      </c>
    </row>
    <row r="94" spans="1:5" ht="36" customHeight="1" x14ac:dyDescent="0.25">
      <c r="A94" s="28" t="s">
        <v>427</v>
      </c>
      <c r="B94" s="37" t="s">
        <v>97</v>
      </c>
      <c r="C94" s="41"/>
      <c r="D94" s="30">
        <v>20319229131</v>
      </c>
      <c r="E94" s="30">
        <v>16788157134</v>
      </c>
    </row>
    <row r="95" spans="1:5" ht="36" customHeight="1" x14ac:dyDescent="0.25">
      <c r="A95" s="28" t="s">
        <v>428</v>
      </c>
      <c r="B95" s="37" t="s">
        <v>429</v>
      </c>
      <c r="C95" s="41"/>
      <c r="D95" s="30">
        <v>16788157134</v>
      </c>
      <c r="E95" s="30">
        <v>12076261935</v>
      </c>
    </row>
    <row r="96" spans="1:5" ht="36" customHeight="1" x14ac:dyDescent="0.25">
      <c r="A96" s="28" t="s">
        <v>430</v>
      </c>
      <c r="B96" s="37" t="s">
        <v>431</v>
      </c>
      <c r="C96" s="41"/>
      <c r="D96" s="30">
        <v>3531071997</v>
      </c>
      <c r="E96" s="30">
        <v>4711895199</v>
      </c>
    </row>
    <row r="97" spans="1:5" ht="36" customHeight="1" x14ac:dyDescent="0.25">
      <c r="A97" s="27" t="s">
        <v>432</v>
      </c>
      <c r="B97" s="36" t="s">
        <v>98</v>
      </c>
      <c r="C97" s="41"/>
      <c r="D97" s="31">
        <v>12047.11</v>
      </c>
      <c r="E97" s="31">
        <v>11693.98</v>
      </c>
    </row>
    <row r="98" spans="1:5" ht="36" customHeight="1" x14ac:dyDescent="0.25">
      <c r="A98" s="27" t="s">
        <v>433</v>
      </c>
      <c r="B98" s="36" t="s">
        <v>99</v>
      </c>
      <c r="C98" s="41"/>
      <c r="D98" s="15">
        <v>0</v>
      </c>
      <c r="E98" s="15">
        <v>0</v>
      </c>
    </row>
    <row r="99" spans="1:5" ht="36" customHeight="1" x14ac:dyDescent="0.25">
      <c r="A99" s="28" t="s">
        <v>434</v>
      </c>
      <c r="B99" s="37" t="s">
        <v>100</v>
      </c>
      <c r="C99" s="41"/>
      <c r="D99" s="30">
        <v>0</v>
      </c>
      <c r="E99" s="30">
        <v>0</v>
      </c>
    </row>
    <row r="100" spans="1:5" ht="36" customHeight="1" x14ac:dyDescent="0.25">
      <c r="A100" s="28" t="s">
        <v>435</v>
      </c>
      <c r="B100" s="37" t="s">
        <v>101</v>
      </c>
      <c r="C100" s="41"/>
      <c r="D100" s="30">
        <v>0</v>
      </c>
      <c r="E100" s="30">
        <v>0</v>
      </c>
    </row>
    <row r="101" spans="1:5" ht="36" customHeight="1" x14ac:dyDescent="0.25">
      <c r="A101" s="27" t="s">
        <v>436</v>
      </c>
      <c r="B101" s="36" t="s">
        <v>102</v>
      </c>
      <c r="C101" s="41"/>
      <c r="D101" s="15"/>
      <c r="E101" s="15"/>
    </row>
    <row r="102" spans="1:5" ht="36" customHeight="1" x14ac:dyDescent="0.25">
      <c r="A102" s="28" t="s">
        <v>437</v>
      </c>
      <c r="B102" s="37" t="s">
        <v>103</v>
      </c>
      <c r="C102" s="41"/>
      <c r="D102" s="30">
        <v>0</v>
      </c>
      <c r="E102" s="30">
        <v>0</v>
      </c>
    </row>
    <row r="103" spans="1:5" ht="36" customHeight="1" x14ac:dyDescent="0.25">
      <c r="A103" s="28" t="s">
        <v>438</v>
      </c>
      <c r="B103" s="37" t="s">
        <v>104</v>
      </c>
      <c r="C103" s="41"/>
      <c r="D103" s="30">
        <v>0</v>
      </c>
      <c r="E103" s="30">
        <v>0</v>
      </c>
    </row>
    <row r="104" spans="1:5" ht="36" customHeight="1" x14ac:dyDescent="0.25">
      <c r="A104" s="34" t="s">
        <v>439</v>
      </c>
      <c r="B104" s="37" t="s">
        <v>105</v>
      </c>
      <c r="C104" s="41"/>
      <c r="D104" s="30">
        <v>0</v>
      </c>
      <c r="E104" s="30">
        <v>0</v>
      </c>
    </row>
    <row r="105" spans="1:5" ht="36" customHeight="1" x14ac:dyDescent="0.25">
      <c r="A105" s="35" t="s">
        <v>440</v>
      </c>
      <c r="B105" s="39" t="s">
        <v>106</v>
      </c>
      <c r="C105" s="41"/>
      <c r="D105" s="32">
        <v>9994419.0800000001</v>
      </c>
      <c r="E105" s="32">
        <v>10002219.08</v>
      </c>
    </row>
    <row r="106" spans="1:5" ht="36" customHeight="1" x14ac:dyDescent="0.25">
      <c r="A106" s="33"/>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E32"/>
  <sheetViews>
    <sheetView zoomScale="85" zoomScaleNormal="85" workbookViewId="0">
      <selection activeCell="B23" sqref="B23"/>
    </sheetView>
  </sheetViews>
  <sheetFormatPr defaultRowHeight="12.5" x14ac:dyDescent="0.25"/>
  <cols>
    <col min="1" max="1" width="84.7265625" customWidth="1"/>
    <col min="2" max="2" width="6.81640625" customWidth="1"/>
    <col min="3" max="3" width="20.81640625" customWidth="1"/>
    <col min="4" max="4" width="18.54296875" customWidth="1"/>
    <col min="5" max="5" width="18.81640625" customWidth="1"/>
  </cols>
  <sheetData>
    <row r="1" spans="1:5" ht="15" customHeight="1" x14ac:dyDescent="0.25">
      <c r="A1" s="9" t="s">
        <v>23</v>
      </c>
      <c r="B1" s="9" t="s">
        <v>24</v>
      </c>
      <c r="C1" s="9" t="s">
        <v>25</v>
      </c>
      <c r="D1" s="9" t="s">
        <v>26</v>
      </c>
      <c r="E1" s="9" t="s">
        <v>27</v>
      </c>
    </row>
    <row r="2" spans="1:5" ht="15" customHeight="1" x14ac:dyDescent="0.35">
      <c r="A2" s="10" t="s">
        <v>107</v>
      </c>
      <c r="B2" s="5" t="s">
        <v>63</v>
      </c>
      <c r="C2" s="5" t="s">
        <v>0</v>
      </c>
      <c r="D2" s="5" t="s">
        <v>0</v>
      </c>
      <c r="E2" s="5" t="s">
        <v>0</v>
      </c>
    </row>
    <row r="3" spans="1:5" ht="15" customHeight="1" x14ac:dyDescent="0.35">
      <c r="A3" s="5" t="s">
        <v>108</v>
      </c>
      <c r="B3" s="5" t="s">
        <v>28</v>
      </c>
      <c r="C3" s="5" t="s">
        <v>0</v>
      </c>
      <c r="D3" s="5" t="s">
        <v>0</v>
      </c>
      <c r="E3" s="5" t="s">
        <v>0</v>
      </c>
    </row>
    <row r="4" spans="1:5" ht="15" customHeight="1" x14ac:dyDescent="0.35">
      <c r="A4" s="5" t="s">
        <v>109</v>
      </c>
      <c r="B4" s="5" t="s">
        <v>29</v>
      </c>
      <c r="C4" s="5" t="s">
        <v>0</v>
      </c>
      <c r="D4" s="5" t="s">
        <v>0</v>
      </c>
      <c r="E4" s="5" t="s">
        <v>0</v>
      </c>
    </row>
    <row r="5" spans="1:5" ht="15" customHeight="1" x14ac:dyDescent="0.35">
      <c r="A5" s="5" t="s">
        <v>110</v>
      </c>
      <c r="B5" s="5" t="s">
        <v>30</v>
      </c>
      <c r="C5" s="5" t="s">
        <v>0</v>
      </c>
      <c r="D5" s="5" t="s">
        <v>0</v>
      </c>
      <c r="E5" s="5" t="s">
        <v>0</v>
      </c>
    </row>
    <row r="6" spans="1:5" ht="15" customHeight="1" x14ac:dyDescent="0.35">
      <c r="A6" s="5" t="s">
        <v>111</v>
      </c>
      <c r="B6" s="5" t="s">
        <v>31</v>
      </c>
      <c r="C6" s="5" t="s">
        <v>0</v>
      </c>
      <c r="D6" s="5" t="s">
        <v>0</v>
      </c>
      <c r="E6" s="5" t="s">
        <v>0</v>
      </c>
    </row>
    <row r="7" spans="1:5" ht="15" customHeight="1" x14ac:dyDescent="0.35">
      <c r="A7" s="5" t="s">
        <v>112</v>
      </c>
      <c r="B7" s="5" t="s">
        <v>32</v>
      </c>
      <c r="C7" s="5" t="s">
        <v>0</v>
      </c>
      <c r="D7" s="5" t="s">
        <v>0</v>
      </c>
      <c r="E7" s="5" t="s">
        <v>0</v>
      </c>
    </row>
    <row r="8" spans="1:5" ht="15" customHeight="1" x14ac:dyDescent="0.35">
      <c r="A8" s="5" t="s">
        <v>113</v>
      </c>
      <c r="B8" s="5" t="s">
        <v>33</v>
      </c>
      <c r="C8" s="5" t="s">
        <v>0</v>
      </c>
      <c r="D8" s="5" t="s">
        <v>0</v>
      </c>
      <c r="E8" s="5" t="s">
        <v>0</v>
      </c>
    </row>
    <row r="9" spans="1:5" ht="15" customHeight="1" x14ac:dyDescent="0.35">
      <c r="A9" s="5" t="s">
        <v>114</v>
      </c>
      <c r="B9" s="5" t="s">
        <v>34</v>
      </c>
      <c r="C9" s="5" t="s">
        <v>0</v>
      </c>
      <c r="D9" s="5" t="s">
        <v>0</v>
      </c>
      <c r="E9" s="5" t="s">
        <v>0</v>
      </c>
    </row>
    <row r="10" spans="1:5" ht="15" customHeight="1" x14ac:dyDescent="0.35">
      <c r="A10" s="5" t="s">
        <v>115</v>
      </c>
      <c r="B10" s="5" t="s">
        <v>35</v>
      </c>
      <c r="C10" s="5" t="s">
        <v>0</v>
      </c>
      <c r="D10" s="5" t="s">
        <v>0</v>
      </c>
      <c r="E10" s="5" t="s">
        <v>0</v>
      </c>
    </row>
    <row r="11" spans="1:5" ht="15" customHeight="1" x14ac:dyDescent="0.35">
      <c r="A11" s="5" t="s">
        <v>116</v>
      </c>
      <c r="B11" s="5" t="s">
        <v>36</v>
      </c>
      <c r="C11" s="5" t="s">
        <v>0</v>
      </c>
      <c r="D11" s="5" t="s">
        <v>0</v>
      </c>
      <c r="E11" s="5" t="s">
        <v>0</v>
      </c>
    </row>
    <row r="12" spans="1:5" ht="15" customHeight="1" x14ac:dyDescent="0.35">
      <c r="A12" s="5" t="s">
        <v>117</v>
      </c>
      <c r="B12" s="5" t="s">
        <v>37</v>
      </c>
      <c r="C12" s="5" t="s">
        <v>0</v>
      </c>
      <c r="D12" s="5" t="s">
        <v>0</v>
      </c>
      <c r="E12" s="5" t="s">
        <v>0</v>
      </c>
    </row>
    <row r="13" spans="1:5" ht="15" customHeight="1" x14ac:dyDescent="0.35">
      <c r="A13" s="5" t="s">
        <v>118</v>
      </c>
      <c r="B13" s="5" t="s">
        <v>43</v>
      </c>
      <c r="C13" s="5" t="s">
        <v>0</v>
      </c>
      <c r="D13" s="5" t="s">
        <v>0</v>
      </c>
      <c r="E13" s="5" t="s">
        <v>0</v>
      </c>
    </row>
    <row r="14" spans="1:5" ht="15" customHeight="1" x14ac:dyDescent="0.35">
      <c r="A14" s="10" t="s">
        <v>119</v>
      </c>
      <c r="B14" s="5" t="s">
        <v>80</v>
      </c>
      <c r="C14" s="5" t="s">
        <v>0</v>
      </c>
      <c r="D14" s="5" t="s">
        <v>0</v>
      </c>
      <c r="E14" s="5" t="s">
        <v>0</v>
      </c>
    </row>
    <row r="15" spans="1:5" ht="15" customHeight="1" x14ac:dyDescent="0.35">
      <c r="A15" s="5" t="s">
        <v>120</v>
      </c>
      <c r="B15" s="5" t="s">
        <v>121</v>
      </c>
      <c r="C15" s="5" t="s">
        <v>0</v>
      </c>
      <c r="D15" s="5" t="s">
        <v>0</v>
      </c>
      <c r="E15" s="5" t="s">
        <v>0</v>
      </c>
    </row>
    <row r="16" spans="1:5" ht="15" customHeight="1" x14ac:dyDescent="0.35">
      <c r="A16" s="5" t="s">
        <v>122</v>
      </c>
      <c r="B16" s="5" t="s">
        <v>123</v>
      </c>
      <c r="C16" s="5" t="s">
        <v>0</v>
      </c>
      <c r="D16" s="5" t="s">
        <v>0</v>
      </c>
      <c r="E16" s="5" t="s">
        <v>0</v>
      </c>
    </row>
    <row r="17" spans="1:5" ht="15" customHeight="1" x14ac:dyDescent="0.35">
      <c r="A17" s="5" t="s">
        <v>124</v>
      </c>
      <c r="B17" s="5" t="s">
        <v>54</v>
      </c>
      <c r="C17" s="5" t="s">
        <v>0</v>
      </c>
      <c r="D17" s="5" t="s">
        <v>0</v>
      </c>
      <c r="E17" s="5" t="s">
        <v>0</v>
      </c>
    </row>
    <row r="18" spans="1:5" ht="15" customHeight="1" x14ac:dyDescent="0.35">
      <c r="A18" s="5" t="s">
        <v>125</v>
      </c>
      <c r="B18" s="5" t="s">
        <v>55</v>
      </c>
      <c r="C18" s="5" t="s">
        <v>0</v>
      </c>
      <c r="D18" s="5" t="s">
        <v>0</v>
      </c>
      <c r="E18" s="5" t="s">
        <v>0</v>
      </c>
    </row>
    <row r="19" spans="1:5" ht="15" customHeight="1" x14ac:dyDescent="0.35">
      <c r="A19" s="5" t="s">
        <v>126</v>
      </c>
      <c r="B19" s="5" t="s">
        <v>127</v>
      </c>
      <c r="C19" s="5" t="s">
        <v>0</v>
      </c>
      <c r="D19" s="5" t="s">
        <v>0</v>
      </c>
      <c r="E19" s="5" t="s">
        <v>0</v>
      </c>
    </row>
    <row r="20" spans="1:5" ht="15" customHeight="1" x14ac:dyDescent="0.35">
      <c r="A20" s="5" t="s">
        <v>128</v>
      </c>
      <c r="B20" s="5" t="s">
        <v>58</v>
      </c>
      <c r="C20" s="5" t="s">
        <v>0</v>
      </c>
      <c r="D20" s="5" t="s">
        <v>0</v>
      </c>
      <c r="E20" s="5" t="s">
        <v>0</v>
      </c>
    </row>
    <row r="21" spans="1:5" ht="15" customHeight="1" x14ac:dyDescent="0.35">
      <c r="A21" s="10" t="s">
        <v>129</v>
      </c>
      <c r="B21" s="5" t="s">
        <v>61</v>
      </c>
      <c r="C21" s="5" t="s">
        <v>0</v>
      </c>
      <c r="D21" s="5" t="s">
        <v>0</v>
      </c>
      <c r="E21" s="5" t="s">
        <v>0</v>
      </c>
    </row>
    <row r="22" spans="1:5" ht="15" customHeight="1" x14ac:dyDescent="0.35">
      <c r="A22" s="10" t="s">
        <v>130</v>
      </c>
      <c r="B22" s="5" t="s">
        <v>131</v>
      </c>
      <c r="C22" s="5" t="s">
        <v>0</v>
      </c>
      <c r="D22" s="5" t="s">
        <v>0</v>
      </c>
      <c r="E22" s="5" t="s">
        <v>0</v>
      </c>
    </row>
    <row r="23" spans="1:5" ht="15" customHeight="1" x14ac:dyDescent="0.35">
      <c r="A23" s="5" t="s">
        <v>132</v>
      </c>
      <c r="B23" s="5" t="s">
        <v>133</v>
      </c>
      <c r="C23" s="5" t="s">
        <v>0</v>
      </c>
      <c r="D23" s="5" t="s">
        <v>0</v>
      </c>
      <c r="E23" s="5" t="s">
        <v>0</v>
      </c>
    </row>
    <row r="24" spans="1:5" ht="15" customHeight="1" x14ac:dyDescent="0.35">
      <c r="A24" s="5" t="s">
        <v>134</v>
      </c>
      <c r="B24" s="5" t="s">
        <v>135</v>
      </c>
      <c r="C24" s="5" t="s">
        <v>0</v>
      </c>
      <c r="D24" s="5" t="s">
        <v>0</v>
      </c>
      <c r="E24" s="5" t="s">
        <v>0</v>
      </c>
    </row>
    <row r="25" spans="1:5" ht="15" customHeight="1" x14ac:dyDescent="0.35">
      <c r="A25" s="5" t="s">
        <v>136</v>
      </c>
      <c r="B25" s="5" t="s">
        <v>137</v>
      </c>
      <c r="C25" s="5" t="s">
        <v>0</v>
      </c>
      <c r="D25" s="5" t="s">
        <v>0</v>
      </c>
      <c r="E25" s="5" t="s">
        <v>0</v>
      </c>
    </row>
    <row r="26" spans="1:5" ht="15" customHeight="1" x14ac:dyDescent="0.35">
      <c r="A26" s="5" t="s">
        <v>138</v>
      </c>
      <c r="B26" s="5" t="s">
        <v>139</v>
      </c>
      <c r="C26" s="5" t="s">
        <v>0</v>
      </c>
      <c r="D26" s="5" t="s">
        <v>0</v>
      </c>
      <c r="E26" s="5" t="s">
        <v>0</v>
      </c>
    </row>
    <row r="27" spans="1:5" ht="15" customHeight="1" x14ac:dyDescent="0.35">
      <c r="A27" s="10" t="s">
        <v>140</v>
      </c>
      <c r="B27" s="5" t="s">
        <v>141</v>
      </c>
      <c r="C27" s="5" t="s">
        <v>0</v>
      </c>
      <c r="D27" s="5" t="s">
        <v>0</v>
      </c>
      <c r="E27" s="5" t="s">
        <v>0</v>
      </c>
    </row>
    <row r="28" spans="1:5" ht="15" customHeight="1" x14ac:dyDescent="0.35">
      <c r="A28" s="5" t="s">
        <v>142</v>
      </c>
      <c r="B28" s="5" t="s">
        <v>143</v>
      </c>
      <c r="C28" s="5"/>
      <c r="D28" s="5"/>
      <c r="E28" s="5"/>
    </row>
    <row r="29" spans="1:5" ht="15" customHeight="1" x14ac:dyDescent="0.35">
      <c r="A29" s="5" t="s">
        <v>134</v>
      </c>
      <c r="B29" s="5" t="s">
        <v>144</v>
      </c>
      <c r="C29" s="5"/>
      <c r="D29" s="5"/>
      <c r="E29" s="5"/>
    </row>
    <row r="30" spans="1:5" ht="15" customHeight="1" x14ac:dyDescent="0.35">
      <c r="A30" s="5" t="s">
        <v>145</v>
      </c>
      <c r="B30" s="5" t="s">
        <v>146</v>
      </c>
      <c r="C30" s="5"/>
      <c r="D30" s="5"/>
      <c r="E30" s="5"/>
    </row>
    <row r="31" spans="1:5" ht="15" customHeight="1" x14ac:dyDescent="0.35">
      <c r="A31" s="5" t="s">
        <v>138</v>
      </c>
      <c r="B31" s="5" t="s">
        <v>147</v>
      </c>
      <c r="C31" s="5"/>
      <c r="D31" s="5"/>
      <c r="E31" s="5"/>
    </row>
    <row r="32" spans="1:5" ht="15" customHeight="1" x14ac:dyDescent="0.35">
      <c r="A32" s="10" t="s">
        <v>148</v>
      </c>
      <c r="B32" s="5" t="s">
        <v>149</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F11"/>
  <sheetViews>
    <sheetView topLeftCell="C7" zoomScaleNormal="100" workbookViewId="0">
      <selection activeCell="J7" sqref="G1:J1048576"/>
    </sheetView>
  </sheetViews>
  <sheetFormatPr defaultColWidth="8.7265625" defaultRowHeight="12.5" x14ac:dyDescent="0.25"/>
  <cols>
    <col min="1" max="2" width="6.81640625" style="56" customWidth="1"/>
    <col min="3" max="3" width="69.7265625" style="56" customWidth="1"/>
    <col min="4" max="4" width="11.81640625" style="56" customWidth="1"/>
    <col min="5" max="6" width="25.54296875" style="56" customWidth="1"/>
    <col min="7" max="16384" width="8.7265625" style="56"/>
  </cols>
  <sheetData>
    <row r="1" spans="1:6" ht="28.5" customHeight="1" x14ac:dyDescent="0.25">
      <c r="A1" s="97" t="s">
        <v>499</v>
      </c>
      <c r="B1" s="94"/>
      <c r="C1" s="53" t="s">
        <v>500</v>
      </c>
      <c r="D1" s="60" t="s">
        <v>501</v>
      </c>
      <c r="E1" s="74" t="s">
        <v>548</v>
      </c>
      <c r="F1" s="74" t="s">
        <v>549</v>
      </c>
    </row>
    <row r="2" spans="1:6" ht="27.65" customHeight="1" x14ac:dyDescent="0.25">
      <c r="A2" s="57" t="s">
        <v>63</v>
      </c>
      <c r="B2" s="57" t="s">
        <v>0</v>
      </c>
      <c r="C2" s="61" t="s">
        <v>502</v>
      </c>
      <c r="D2" s="57" t="s">
        <v>150</v>
      </c>
      <c r="E2" s="75">
        <v>116965740516</v>
      </c>
      <c r="F2" s="75">
        <v>112298730193</v>
      </c>
    </row>
    <row r="3" spans="1:6" ht="51" customHeight="1" x14ac:dyDescent="0.25">
      <c r="A3" s="57" t="s">
        <v>80</v>
      </c>
      <c r="B3" s="57" t="s">
        <v>0</v>
      </c>
      <c r="C3" s="61" t="s">
        <v>503</v>
      </c>
      <c r="D3" s="57" t="s">
        <v>151</v>
      </c>
      <c r="E3" s="75">
        <v>3531071997</v>
      </c>
      <c r="F3" s="75">
        <v>2070662147</v>
      </c>
    </row>
    <row r="4" spans="1:6" ht="55.5" customHeight="1" x14ac:dyDescent="0.25">
      <c r="A4" s="58" t="s">
        <v>0</v>
      </c>
      <c r="B4" s="58" t="s">
        <v>152</v>
      </c>
      <c r="C4" s="62" t="s">
        <v>504</v>
      </c>
      <c r="D4" s="58" t="s">
        <v>153</v>
      </c>
      <c r="E4" s="76">
        <v>3531071997</v>
      </c>
      <c r="F4" s="76">
        <v>2070662147</v>
      </c>
    </row>
    <row r="5" spans="1:6" ht="43" customHeight="1" x14ac:dyDescent="0.25">
      <c r="A5" s="58" t="s">
        <v>0</v>
      </c>
      <c r="B5" s="58" t="s">
        <v>154</v>
      </c>
      <c r="C5" s="62" t="s">
        <v>505</v>
      </c>
      <c r="D5" s="58" t="s">
        <v>155</v>
      </c>
      <c r="E5" s="76">
        <v>0</v>
      </c>
      <c r="F5" s="76">
        <v>0</v>
      </c>
    </row>
    <row r="6" spans="1:6" ht="55" customHeight="1" x14ac:dyDescent="0.25">
      <c r="A6" s="57" t="s">
        <v>156</v>
      </c>
      <c r="B6" s="57" t="s">
        <v>0</v>
      </c>
      <c r="C6" s="61" t="s">
        <v>506</v>
      </c>
      <c r="D6" s="57" t="s">
        <v>157</v>
      </c>
      <c r="E6" s="75">
        <v>-92892573</v>
      </c>
      <c r="F6" s="75">
        <v>-21665679</v>
      </c>
    </row>
    <row r="7" spans="1:6" ht="34" customHeight="1" x14ac:dyDescent="0.25">
      <c r="A7" s="58" t="s">
        <v>0</v>
      </c>
      <c r="B7" s="58" t="s">
        <v>158</v>
      </c>
      <c r="C7" s="62" t="s">
        <v>507</v>
      </c>
      <c r="D7" s="58" t="s">
        <v>159</v>
      </c>
      <c r="E7" s="76">
        <v>0</v>
      </c>
      <c r="F7" s="76">
        <v>0</v>
      </c>
    </row>
    <row r="8" spans="1:6" ht="33" customHeight="1" x14ac:dyDescent="0.25">
      <c r="A8" s="58" t="s">
        <v>0</v>
      </c>
      <c r="B8" s="58" t="s">
        <v>160</v>
      </c>
      <c r="C8" s="62" t="s">
        <v>508</v>
      </c>
      <c r="D8" s="58" t="s">
        <v>161</v>
      </c>
      <c r="E8" s="76">
        <v>-92892573</v>
      </c>
      <c r="F8" s="76">
        <v>-21665679</v>
      </c>
    </row>
    <row r="9" spans="1:6" ht="45.65" customHeight="1" x14ac:dyDescent="0.25">
      <c r="A9" s="57" t="s">
        <v>162</v>
      </c>
      <c r="B9" s="57" t="s">
        <v>0</v>
      </c>
      <c r="C9" s="61" t="s">
        <v>509</v>
      </c>
      <c r="D9" s="57" t="s">
        <v>163</v>
      </c>
      <c r="E9" s="75">
        <v>120403919940</v>
      </c>
      <c r="F9" s="75">
        <v>114347726661</v>
      </c>
    </row>
    <row r="10" spans="1:6" ht="45.65" customHeight="1" x14ac:dyDescent="0.25">
      <c r="A10" s="57" t="s">
        <v>175</v>
      </c>
      <c r="B10" s="57"/>
      <c r="C10" s="61" t="s">
        <v>545</v>
      </c>
      <c r="D10" s="57" t="s">
        <v>546</v>
      </c>
      <c r="E10" s="77">
        <v>12047.11</v>
      </c>
      <c r="F10" s="77">
        <v>11429.95</v>
      </c>
    </row>
    <row r="11" spans="1:6" ht="15" customHeight="1" x14ac:dyDescent="0.25">
      <c r="A11" s="59" t="s">
        <v>0</v>
      </c>
      <c r="B11" s="59"/>
      <c r="C11" s="59" t="s">
        <v>0</v>
      </c>
      <c r="D11" s="59" t="s">
        <v>0</v>
      </c>
      <c r="E11" s="59" t="s">
        <v>0</v>
      </c>
      <c r="F11" s="59" t="s">
        <v>0</v>
      </c>
    </row>
  </sheetData>
  <mergeCells count="1">
    <mergeCell ref="A1:B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G38"/>
  <sheetViews>
    <sheetView topLeftCell="A13" zoomScale="80" zoomScaleNormal="80" workbookViewId="0">
      <selection activeCell="F36" sqref="F36:G37"/>
    </sheetView>
  </sheetViews>
  <sheetFormatPr defaultColWidth="8.7265625" defaultRowHeight="12.5" x14ac:dyDescent="0.25"/>
  <cols>
    <col min="1" max="1" width="9.453125" style="56" customWidth="1"/>
    <col min="2" max="2" width="34" style="56" customWidth="1"/>
    <col min="3" max="3" width="15.7265625" style="56" customWidth="1"/>
    <col min="4" max="4" width="12.1796875" style="56" bestFit="1" customWidth="1"/>
    <col min="5" max="5" width="29.453125" style="56" customWidth="1"/>
    <col min="6" max="6" width="21.81640625" style="56" bestFit="1" customWidth="1"/>
    <col min="7" max="7" width="29.54296875" style="56" customWidth="1"/>
    <col min="8" max="16384" width="8.7265625" style="56"/>
  </cols>
  <sheetData>
    <row r="1" spans="1:7" ht="50.15" customHeight="1" x14ac:dyDescent="0.25">
      <c r="A1" s="53" t="s">
        <v>511</v>
      </c>
      <c r="B1" s="53" t="s">
        <v>512</v>
      </c>
      <c r="C1" s="97" t="s">
        <v>501</v>
      </c>
      <c r="D1" s="53" t="s">
        <v>513</v>
      </c>
      <c r="E1" s="53" t="s">
        <v>514</v>
      </c>
      <c r="F1" s="53" t="s">
        <v>515</v>
      </c>
      <c r="G1" s="53" t="s">
        <v>516</v>
      </c>
    </row>
    <row r="2" spans="1:7" ht="15" customHeight="1" x14ac:dyDescent="0.25">
      <c r="A2" s="53"/>
      <c r="B2" s="53"/>
      <c r="C2" s="94"/>
      <c r="D2" s="53" t="s">
        <v>6</v>
      </c>
      <c r="E2" s="53" t="s">
        <v>9</v>
      </c>
      <c r="F2" s="53" t="s">
        <v>12</v>
      </c>
      <c r="G2" s="53" t="s">
        <v>15</v>
      </c>
    </row>
    <row r="3" spans="1:7" ht="34.5" customHeight="1" x14ac:dyDescent="0.25">
      <c r="A3" s="57" t="s">
        <v>63</v>
      </c>
      <c r="B3" s="61" t="s">
        <v>510</v>
      </c>
      <c r="C3" s="57" t="s">
        <v>164</v>
      </c>
      <c r="D3" s="58" t="s">
        <v>0</v>
      </c>
      <c r="E3" s="58" t="s">
        <v>0</v>
      </c>
      <c r="F3" s="58" t="s">
        <v>0</v>
      </c>
      <c r="G3" s="64" t="s">
        <v>0</v>
      </c>
    </row>
    <row r="4" spans="1:7" ht="15" customHeight="1" x14ac:dyDescent="0.25">
      <c r="A4" s="58" t="s">
        <v>165</v>
      </c>
      <c r="B4" s="58" t="s">
        <v>165</v>
      </c>
      <c r="C4" s="58" t="s">
        <v>165</v>
      </c>
      <c r="D4" s="58" t="s">
        <v>165</v>
      </c>
      <c r="E4" s="58" t="s">
        <v>165</v>
      </c>
      <c r="F4" s="58" t="s">
        <v>165</v>
      </c>
      <c r="G4" s="64" t="s">
        <v>165</v>
      </c>
    </row>
    <row r="5" spans="1:7" ht="26.15" customHeight="1" x14ac:dyDescent="0.25">
      <c r="A5" s="58" t="s">
        <v>0</v>
      </c>
      <c r="B5" s="62" t="s">
        <v>517</v>
      </c>
      <c r="C5" s="58" t="s">
        <v>166</v>
      </c>
      <c r="D5" s="75"/>
      <c r="E5" s="75"/>
      <c r="F5" s="75"/>
      <c r="G5" s="85"/>
    </row>
    <row r="6" spans="1:7" ht="31" customHeight="1" x14ac:dyDescent="0.25">
      <c r="A6" s="57" t="s">
        <v>80</v>
      </c>
      <c r="B6" s="61" t="s">
        <v>518</v>
      </c>
      <c r="C6" s="57" t="s">
        <v>167</v>
      </c>
      <c r="D6" s="58" t="s">
        <v>0</v>
      </c>
      <c r="E6" s="58" t="s">
        <v>0</v>
      </c>
      <c r="F6" s="75"/>
      <c r="G6" s="85"/>
    </row>
    <row r="7" spans="1:7" ht="15" customHeight="1" x14ac:dyDescent="0.25">
      <c r="A7" s="58" t="s">
        <v>165</v>
      </c>
      <c r="B7" s="58" t="s">
        <v>165</v>
      </c>
      <c r="C7" s="58" t="s">
        <v>165</v>
      </c>
      <c r="D7" s="58" t="s">
        <v>165</v>
      </c>
      <c r="E7" s="58" t="s">
        <v>165</v>
      </c>
      <c r="F7" s="58" t="s">
        <v>165</v>
      </c>
      <c r="G7" s="64" t="s">
        <v>165</v>
      </c>
    </row>
    <row r="8" spans="1:7" ht="26.15" customHeight="1" x14ac:dyDescent="0.25">
      <c r="A8" s="58" t="s">
        <v>0</v>
      </c>
      <c r="B8" s="62" t="s">
        <v>517</v>
      </c>
      <c r="C8" s="58" t="s">
        <v>168</v>
      </c>
      <c r="D8" s="75"/>
      <c r="E8" s="75"/>
      <c r="F8" s="75">
        <v>0</v>
      </c>
      <c r="G8" s="85">
        <v>0</v>
      </c>
    </row>
    <row r="9" spans="1:7" ht="27.65" customHeight="1" x14ac:dyDescent="0.25">
      <c r="A9" s="58" t="s">
        <v>0</v>
      </c>
      <c r="B9" s="62" t="s">
        <v>519</v>
      </c>
      <c r="C9" s="58" t="s">
        <v>169</v>
      </c>
      <c r="D9" s="75"/>
      <c r="E9" s="75"/>
      <c r="F9" s="75"/>
      <c r="G9" s="85"/>
    </row>
    <row r="10" spans="1:7" ht="26.5" customHeight="1" x14ac:dyDescent="0.25">
      <c r="A10" s="57" t="s">
        <v>156</v>
      </c>
      <c r="B10" s="61" t="s">
        <v>520</v>
      </c>
      <c r="C10" s="57" t="s">
        <v>170</v>
      </c>
      <c r="D10" s="58" t="s">
        <v>0</v>
      </c>
      <c r="E10" s="58" t="s">
        <v>0</v>
      </c>
      <c r="F10" s="58" t="s">
        <v>0</v>
      </c>
      <c r="G10" s="64" t="s">
        <v>0</v>
      </c>
    </row>
    <row r="11" spans="1:7" ht="15" customHeight="1" x14ac:dyDescent="0.25">
      <c r="A11" s="58" t="s">
        <v>165</v>
      </c>
      <c r="B11" s="58" t="s">
        <v>165</v>
      </c>
      <c r="C11" s="58" t="s">
        <v>165</v>
      </c>
      <c r="D11" s="58" t="s">
        <v>165</v>
      </c>
      <c r="E11" s="58" t="s">
        <v>165</v>
      </c>
      <c r="F11" s="58" t="s">
        <v>165</v>
      </c>
      <c r="G11" s="64" t="s">
        <v>165</v>
      </c>
    </row>
    <row r="12" spans="1:7" ht="31" customHeight="1" x14ac:dyDescent="0.25">
      <c r="A12" s="79" t="s">
        <v>6</v>
      </c>
      <c r="B12" s="80" t="s">
        <v>538</v>
      </c>
      <c r="C12" s="81" t="s">
        <v>536</v>
      </c>
      <c r="D12" s="82"/>
      <c r="E12" s="83"/>
      <c r="F12" s="30">
        <v>0</v>
      </c>
      <c r="G12" s="87">
        <v>0</v>
      </c>
    </row>
    <row r="13" spans="1:7" ht="36" customHeight="1" x14ac:dyDescent="0.25">
      <c r="A13" s="79" t="s">
        <v>9</v>
      </c>
      <c r="B13" s="80" t="s">
        <v>552</v>
      </c>
      <c r="C13" s="81" t="s">
        <v>537</v>
      </c>
      <c r="D13" s="82"/>
      <c r="E13" s="83"/>
      <c r="F13" s="30">
        <v>0</v>
      </c>
      <c r="G13" s="87">
        <v>0</v>
      </c>
    </row>
    <row r="14" spans="1:7" ht="24" customHeight="1" x14ac:dyDescent="0.25">
      <c r="A14" s="58" t="s">
        <v>0</v>
      </c>
      <c r="B14" s="62" t="s">
        <v>517</v>
      </c>
      <c r="C14" s="58" t="s">
        <v>171</v>
      </c>
      <c r="D14" s="75"/>
      <c r="E14" s="75"/>
      <c r="F14" s="86">
        <v>0</v>
      </c>
      <c r="G14" s="88">
        <v>0</v>
      </c>
    </row>
    <row r="15" spans="1:7" ht="26.5" customHeight="1" x14ac:dyDescent="0.25">
      <c r="A15" s="57" t="s">
        <v>162</v>
      </c>
      <c r="B15" s="61" t="s">
        <v>521</v>
      </c>
      <c r="C15" s="57" t="s">
        <v>172</v>
      </c>
      <c r="D15" s="58" t="s">
        <v>0</v>
      </c>
      <c r="E15" s="58" t="s">
        <v>0</v>
      </c>
      <c r="F15" s="58" t="s">
        <v>0</v>
      </c>
      <c r="G15" s="64" t="s">
        <v>0</v>
      </c>
    </row>
    <row r="16" spans="1:7" ht="15" customHeight="1" x14ac:dyDescent="0.25">
      <c r="A16" s="58" t="s">
        <v>165</v>
      </c>
      <c r="B16" s="58" t="s">
        <v>165</v>
      </c>
      <c r="C16" s="58" t="s">
        <v>165</v>
      </c>
      <c r="D16" s="58" t="s">
        <v>165</v>
      </c>
      <c r="E16" s="58" t="s">
        <v>165</v>
      </c>
      <c r="F16" s="58" t="s">
        <v>165</v>
      </c>
      <c r="G16" s="64" t="s">
        <v>165</v>
      </c>
    </row>
    <row r="17" spans="1:7" ht="30" customHeight="1" x14ac:dyDescent="0.25">
      <c r="A17" s="58" t="s">
        <v>0</v>
      </c>
      <c r="B17" s="62" t="s">
        <v>517</v>
      </c>
      <c r="C17" s="58" t="s">
        <v>173</v>
      </c>
      <c r="D17" s="58" t="s">
        <v>0</v>
      </c>
      <c r="E17" s="58" t="s">
        <v>0</v>
      </c>
      <c r="F17" s="75">
        <v>0</v>
      </c>
      <c r="G17" s="85">
        <v>0</v>
      </c>
    </row>
    <row r="18" spans="1:7" ht="31" customHeight="1" x14ac:dyDescent="0.25">
      <c r="A18" s="58" t="s">
        <v>0</v>
      </c>
      <c r="B18" s="62" t="s">
        <v>522</v>
      </c>
      <c r="C18" s="58" t="s">
        <v>174</v>
      </c>
      <c r="D18" s="63"/>
      <c r="E18" s="58"/>
      <c r="F18" s="75">
        <v>0</v>
      </c>
      <c r="G18" s="85">
        <v>0</v>
      </c>
    </row>
    <row r="19" spans="1:7" ht="27" customHeight="1" x14ac:dyDescent="0.25">
      <c r="A19" s="57" t="s">
        <v>175</v>
      </c>
      <c r="B19" s="61" t="s">
        <v>523</v>
      </c>
      <c r="C19" s="57" t="s">
        <v>176</v>
      </c>
      <c r="D19" s="58" t="s">
        <v>0</v>
      </c>
      <c r="E19" s="58" t="s">
        <v>0</v>
      </c>
      <c r="F19" s="75"/>
      <c r="G19" s="85"/>
    </row>
    <row r="20" spans="1:7" ht="15" customHeight="1" x14ac:dyDescent="0.25">
      <c r="A20" s="58" t="s">
        <v>165</v>
      </c>
      <c r="B20" s="58" t="s">
        <v>165</v>
      </c>
      <c r="C20" s="58" t="s">
        <v>165</v>
      </c>
      <c r="D20" s="58" t="s">
        <v>165</v>
      </c>
      <c r="E20" s="58" t="s">
        <v>165</v>
      </c>
      <c r="F20" s="58" t="s">
        <v>165</v>
      </c>
      <c r="G20" s="64" t="s">
        <v>165</v>
      </c>
    </row>
    <row r="21" spans="1:7" ht="25" customHeight="1" x14ac:dyDescent="0.25">
      <c r="A21" s="58"/>
      <c r="B21" s="62" t="s">
        <v>524</v>
      </c>
      <c r="C21" s="58" t="s">
        <v>441</v>
      </c>
      <c r="D21" s="82"/>
      <c r="E21" s="83"/>
      <c r="F21" s="82">
        <v>0</v>
      </c>
      <c r="G21" s="84">
        <v>0</v>
      </c>
    </row>
    <row r="22" spans="1:7" ht="25" customHeight="1" x14ac:dyDescent="0.25">
      <c r="A22" s="58"/>
      <c r="B22" s="62" t="s">
        <v>525</v>
      </c>
      <c r="C22" s="58" t="s">
        <v>442</v>
      </c>
      <c r="D22" s="82"/>
      <c r="E22" s="83"/>
      <c r="F22" s="82">
        <v>0</v>
      </c>
      <c r="G22" s="84">
        <v>0</v>
      </c>
    </row>
    <row r="23" spans="1:7" ht="25" customHeight="1" x14ac:dyDescent="0.25">
      <c r="A23" s="58"/>
      <c r="B23" s="62" t="s">
        <v>526</v>
      </c>
      <c r="C23" s="58" t="s">
        <v>443</v>
      </c>
      <c r="D23" s="82"/>
      <c r="E23" s="83"/>
      <c r="F23" s="82">
        <v>5260958219</v>
      </c>
      <c r="G23" s="84">
        <v>4.3603194315119297E-2</v>
      </c>
    </row>
    <row r="24" spans="1:7" ht="25" customHeight="1" x14ac:dyDescent="0.25">
      <c r="A24" s="58"/>
      <c r="B24" s="62" t="s">
        <v>527</v>
      </c>
      <c r="C24" s="58" t="s">
        <v>444</v>
      </c>
      <c r="D24" s="82"/>
      <c r="E24" s="83"/>
      <c r="F24" s="82">
        <v>0</v>
      </c>
      <c r="G24" s="84">
        <v>0</v>
      </c>
    </row>
    <row r="25" spans="1:7" ht="25" customHeight="1" x14ac:dyDescent="0.25">
      <c r="A25" s="58"/>
      <c r="B25" s="62" t="s">
        <v>344</v>
      </c>
      <c r="C25" s="58" t="s">
        <v>445</v>
      </c>
      <c r="D25" s="82"/>
      <c r="E25" s="83"/>
      <c r="F25" s="82">
        <v>0</v>
      </c>
      <c r="G25" s="84">
        <v>0</v>
      </c>
    </row>
    <row r="26" spans="1:7" ht="25" customHeight="1" x14ac:dyDescent="0.25">
      <c r="A26" s="58"/>
      <c r="B26" s="62" t="s">
        <v>528</v>
      </c>
      <c r="C26" s="58" t="s">
        <v>446</v>
      </c>
      <c r="D26" s="82"/>
      <c r="E26" s="83"/>
      <c r="F26" s="82">
        <v>0</v>
      </c>
      <c r="G26" s="84">
        <v>0</v>
      </c>
    </row>
    <row r="27" spans="1:7" ht="25" customHeight="1" x14ac:dyDescent="0.25">
      <c r="A27" s="58"/>
      <c r="B27" s="62" t="s">
        <v>529</v>
      </c>
      <c r="C27" s="58" t="s">
        <v>447</v>
      </c>
      <c r="D27" s="82"/>
      <c r="E27" s="83"/>
      <c r="F27" s="82">
        <v>0</v>
      </c>
      <c r="G27" s="84">
        <v>0</v>
      </c>
    </row>
    <row r="28" spans="1:7" ht="25" customHeight="1" x14ac:dyDescent="0.25">
      <c r="A28" s="58" t="s">
        <v>0</v>
      </c>
      <c r="B28" s="62" t="s">
        <v>517</v>
      </c>
      <c r="C28" s="58" t="s">
        <v>177</v>
      </c>
      <c r="D28" s="58" t="s">
        <v>0</v>
      </c>
      <c r="E28" s="58" t="s">
        <v>0</v>
      </c>
      <c r="F28" s="82">
        <v>5260958219</v>
      </c>
      <c r="G28" s="84">
        <v>4.3603194315119297E-2</v>
      </c>
    </row>
    <row r="29" spans="1:7" ht="26.5" customHeight="1" x14ac:dyDescent="0.25">
      <c r="A29" s="57" t="s">
        <v>102</v>
      </c>
      <c r="B29" s="61" t="s">
        <v>530</v>
      </c>
      <c r="C29" s="57" t="s">
        <v>178</v>
      </c>
      <c r="D29" s="58" t="s">
        <v>0</v>
      </c>
      <c r="E29" s="58" t="s">
        <v>0</v>
      </c>
      <c r="F29" s="58" t="s">
        <v>0</v>
      </c>
      <c r="G29" s="64" t="s">
        <v>0</v>
      </c>
    </row>
    <row r="30" spans="1:7" ht="28.5" customHeight="1" x14ac:dyDescent="0.25">
      <c r="A30" s="58" t="s">
        <v>6</v>
      </c>
      <c r="B30" s="62" t="s">
        <v>531</v>
      </c>
      <c r="C30" s="58" t="s">
        <v>179</v>
      </c>
      <c r="D30" s="58" t="s">
        <v>0</v>
      </c>
      <c r="E30" s="58" t="s">
        <v>0</v>
      </c>
      <c r="F30" s="82">
        <v>102394381410</v>
      </c>
      <c r="G30" s="84">
        <v>0.84865188498784905</v>
      </c>
    </row>
    <row r="31" spans="1:7" ht="15" customHeight="1" x14ac:dyDescent="0.25">
      <c r="A31" s="58" t="s">
        <v>165</v>
      </c>
      <c r="B31" s="58" t="s">
        <v>165</v>
      </c>
      <c r="C31" s="58" t="s">
        <v>165</v>
      </c>
      <c r="D31" s="58" t="s">
        <v>165</v>
      </c>
      <c r="E31" s="58" t="s">
        <v>165</v>
      </c>
      <c r="F31" s="58" t="s">
        <v>165</v>
      </c>
      <c r="G31" s="64" t="s">
        <v>165</v>
      </c>
    </row>
    <row r="32" spans="1:7" ht="30" customHeight="1" x14ac:dyDescent="0.25">
      <c r="A32" s="58" t="s">
        <v>9</v>
      </c>
      <c r="B32" s="62" t="s">
        <v>532</v>
      </c>
      <c r="C32" s="58" t="s">
        <v>180</v>
      </c>
      <c r="D32" s="58" t="s">
        <v>0</v>
      </c>
      <c r="E32" s="58" t="s">
        <v>0</v>
      </c>
      <c r="F32" s="82">
        <v>13000000000</v>
      </c>
      <c r="G32" s="84">
        <v>0.107744920697031</v>
      </c>
    </row>
    <row r="33" spans="1:7" ht="15" customHeight="1" x14ac:dyDescent="0.25">
      <c r="A33" s="58" t="s">
        <v>165</v>
      </c>
      <c r="B33" s="58" t="s">
        <v>165</v>
      </c>
      <c r="C33" s="58" t="s">
        <v>165</v>
      </c>
      <c r="D33" s="58" t="s">
        <v>165</v>
      </c>
      <c r="E33" s="58" t="s">
        <v>165</v>
      </c>
      <c r="F33" s="58" t="s">
        <v>165</v>
      </c>
      <c r="G33" s="64" t="s">
        <v>165</v>
      </c>
    </row>
    <row r="34" spans="1:7" ht="31" customHeight="1" x14ac:dyDescent="0.25">
      <c r="A34" s="58" t="s">
        <v>12</v>
      </c>
      <c r="B34" s="62" t="s">
        <v>533</v>
      </c>
      <c r="C34" s="58" t="s">
        <v>181</v>
      </c>
      <c r="D34" s="58" t="s">
        <v>0</v>
      </c>
      <c r="E34" s="58" t="s">
        <v>0</v>
      </c>
      <c r="F34" s="82">
        <v>0</v>
      </c>
      <c r="G34" s="84">
        <v>0</v>
      </c>
    </row>
    <row r="35" spans="1:7" ht="15" customHeight="1" x14ac:dyDescent="0.25">
      <c r="A35" s="58" t="s">
        <v>165</v>
      </c>
      <c r="B35" s="58" t="s">
        <v>165</v>
      </c>
      <c r="C35" s="58" t="s">
        <v>165</v>
      </c>
      <c r="D35" s="58" t="s">
        <v>165</v>
      </c>
      <c r="E35" s="58" t="s">
        <v>165</v>
      </c>
      <c r="F35" s="58" t="s">
        <v>165</v>
      </c>
      <c r="G35" s="64" t="s">
        <v>165</v>
      </c>
    </row>
    <row r="36" spans="1:7" ht="28" customHeight="1" x14ac:dyDescent="0.25">
      <c r="A36" s="58" t="s">
        <v>0</v>
      </c>
      <c r="B36" s="62" t="s">
        <v>517</v>
      </c>
      <c r="C36" s="58" t="s">
        <v>182</v>
      </c>
      <c r="D36" s="58" t="s">
        <v>0</v>
      </c>
      <c r="E36" s="58" t="s">
        <v>0</v>
      </c>
      <c r="F36" s="75">
        <v>115394381410</v>
      </c>
      <c r="G36" s="85">
        <v>0.95639680568488095</v>
      </c>
    </row>
    <row r="37" spans="1:7" ht="31" customHeight="1" x14ac:dyDescent="0.25">
      <c r="A37" s="57" t="s">
        <v>183</v>
      </c>
      <c r="B37" s="61" t="s">
        <v>534</v>
      </c>
      <c r="C37" s="57" t="s">
        <v>184</v>
      </c>
      <c r="D37" s="58" t="s">
        <v>0</v>
      </c>
      <c r="E37" s="58" t="s">
        <v>0</v>
      </c>
      <c r="F37" s="75">
        <v>120655339629</v>
      </c>
      <c r="G37" s="85">
        <v>1</v>
      </c>
    </row>
    <row r="38" spans="1:7" ht="15" customHeight="1" x14ac:dyDescent="0.25">
      <c r="A38" s="59" t="s">
        <v>0</v>
      </c>
      <c r="B38" s="59" t="s">
        <v>0</v>
      </c>
      <c r="C38" s="59" t="s">
        <v>0</v>
      </c>
      <c r="D38" s="59" t="s">
        <v>0</v>
      </c>
      <c r="E38" s="59" t="s">
        <v>0</v>
      </c>
      <c r="F38" s="59" t="s">
        <v>0</v>
      </c>
      <c r="G38" s="67" t="s">
        <v>0</v>
      </c>
    </row>
  </sheetData>
  <mergeCells count="1">
    <mergeCell ref="C1:C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E48"/>
  <sheetViews>
    <sheetView topLeftCell="A40" zoomScale="80" zoomScaleNormal="80" workbookViewId="0">
      <selection activeCell="E48" sqref="E48"/>
    </sheetView>
  </sheetViews>
  <sheetFormatPr defaultRowHeight="12.5" x14ac:dyDescent="0.25"/>
  <cols>
    <col min="1" max="1" width="61.81640625" customWidth="1"/>
    <col min="2" max="2" width="6.81640625" customWidth="1"/>
    <col min="3" max="3" width="12.54296875" bestFit="1" customWidth="1"/>
    <col min="4" max="4" width="28.453125" customWidth="1"/>
    <col min="5" max="5" width="29.1796875" customWidth="1"/>
  </cols>
  <sheetData>
    <row r="1" spans="1:5" ht="33.65" customHeight="1" x14ac:dyDescent="0.25">
      <c r="A1" s="53" t="s">
        <v>496</v>
      </c>
      <c r="B1" s="53" t="s">
        <v>497</v>
      </c>
      <c r="C1" s="53" t="s">
        <v>498</v>
      </c>
      <c r="D1" s="74" t="s">
        <v>548</v>
      </c>
      <c r="E1" s="74" t="s">
        <v>549</v>
      </c>
    </row>
    <row r="2" spans="1:5" ht="25" x14ac:dyDescent="0.25">
      <c r="A2" s="42" t="s">
        <v>448</v>
      </c>
      <c r="B2" s="43" t="s">
        <v>63</v>
      </c>
      <c r="C2" s="44"/>
      <c r="D2" s="75"/>
      <c r="E2" s="75"/>
    </row>
    <row r="3" spans="1:5" ht="25" x14ac:dyDescent="0.25">
      <c r="A3" s="45" t="s">
        <v>449</v>
      </c>
      <c r="B3" s="46" t="s">
        <v>28</v>
      </c>
      <c r="C3" s="47"/>
      <c r="D3" s="75">
        <v>3531071997</v>
      </c>
      <c r="E3" s="75">
        <v>2070662147</v>
      </c>
    </row>
    <row r="4" spans="1:5" ht="37.5" x14ac:dyDescent="0.25">
      <c r="A4" s="45" t="s">
        <v>450</v>
      </c>
      <c r="B4" s="46" t="s">
        <v>29</v>
      </c>
      <c r="C4" s="47"/>
      <c r="D4" s="75">
        <v>2711616</v>
      </c>
      <c r="E4" s="75">
        <v>4326027</v>
      </c>
    </row>
    <row r="5" spans="1:5" ht="37.5" x14ac:dyDescent="0.25">
      <c r="A5" s="45" t="s">
        <v>451</v>
      </c>
      <c r="B5" s="46" t="s">
        <v>30</v>
      </c>
      <c r="C5" s="47"/>
      <c r="D5" s="78">
        <v>0</v>
      </c>
      <c r="E5" s="78">
        <v>0</v>
      </c>
    </row>
    <row r="6" spans="1:5" ht="25" x14ac:dyDescent="0.25">
      <c r="A6" s="45" t="s">
        <v>452</v>
      </c>
      <c r="B6" s="46" t="s">
        <v>31</v>
      </c>
      <c r="C6" s="47"/>
      <c r="D6" s="78">
        <v>2711616</v>
      </c>
      <c r="E6" s="78">
        <v>4326027</v>
      </c>
    </row>
    <row r="7" spans="1:5" ht="25" x14ac:dyDescent="0.25">
      <c r="A7" s="45" t="s">
        <v>453</v>
      </c>
      <c r="B7" s="46" t="s">
        <v>32</v>
      </c>
      <c r="C7" s="47"/>
      <c r="D7" s="75">
        <v>3533783613</v>
      </c>
      <c r="E7" s="75">
        <v>2074988174</v>
      </c>
    </row>
    <row r="8" spans="1:5" ht="25" x14ac:dyDescent="0.25">
      <c r="A8" s="45" t="s">
        <v>454</v>
      </c>
      <c r="B8" s="46" t="s">
        <v>43</v>
      </c>
      <c r="C8" s="47"/>
      <c r="D8" s="78">
        <v>-1100000000</v>
      </c>
      <c r="E8" s="78">
        <v>-2000000000</v>
      </c>
    </row>
    <row r="9" spans="1:5" ht="37.5" x14ac:dyDescent="0.25">
      <c r="A9" s="45" t="s">
        <v>455</v>
      </c>
      <c r="B9" s="46" t="s">
        <v>33</v>
      </c>
      <c r="C9" s="47"/>
      <c r="D9" s="78">
        <v>0</v>
      </c>
      <c r="E9" s="78">
        <v>0</v>
      </c>
    </row>
    <row r="10" spans="1:5" ht="25" x14ac:dyDescent="0.25">
      <c r="A10" s="45" t="s">
        <v>456</v>
      </c>
      <c r="B10" s="46" t="s">
        <v>34</v>
      </c>
      <c r="C10" s="47"/>
      <c r="D10" s="78">
        <v>-2737733971</v>
      </c>
      <c r="E10" s="78">
        <v>4172876</v>
      </c>
    </row>
    <row r="11" spans="1:5" ht="25" x14ac:dyDescent="0.25">
      <c r="A11" s="45" t="s">
        <v>457</v>
      </c>
      <c r="B11" s="46" t="s">
        <v>35</v>
      </c>
      <c r="C11" s="47"/>
      <c r="D11" s="78">
        <v>0</v>
      </c>
      <c r="E11" s="78">
        <v>0</v>
      </c>
    </row>
    <row r="12" spans="1:5" ht="25" x14ac:dyDescent="0.25">
      <c r="A12" s="45" t="s">
        <v>458</v>
      </c>
      <c r="B12" s="46" t="s">
        <v>36</v>
      </c>
      <c r="C12" s="47"/>
      <c r="D12" s="78">
        <v>0</v>
      </c>
      <c r="E12" s="78">
        <v>0</v>
      </c>
    </row>
    <row r="13" spans="1:5" ht="37.5" x14ac:dyDescent="0.25">
      <c r="A13" s="45" t="s">
        <v>459</v>
      </c>
      <c r="B13" s="46" t="s">
        <v>37</v>
      </c>
      <c r="C13" s="47"/>
      <c r="D13" s="78">
        <v>0</v>
      </c>
      <c r="E13" s="78">
        <v>0</v>
      </c>
    </row>
    <row r="14" spans="1:5" ht="50" x14ac:dyDescent="0.25">
      <c r="A14" s="45" t="s">
        <v>460</v>
      </c>
      <c r="B14" s="46" t="s">
        <v>38</v>
      </c>
      <c r="C14" s="47"/>
      <c r="D14" s="78">
        <v>0</v>
      </c>
      <c r="E14" s="78">
        <v>0</v>
      </c>
    </row>
    <row r="15" spans="1:5" ht="25" x14ac:dyDescent="0.25">
      <c r="A15" s="45" t="s">
        <v>461</v>
      </c>
      <c r="B15" s="46" t="s">
        <v>39</v>
      </c>
      <c r="C15" s="47"/>
      <c r="D15" s="78">
        <v>0</v>
      </c>
      <c r="E15" s="78">
        <v>0</v>
      </c>
    </row>
    <row r="16" spans="1:5" ht="37.5" x14ac:dyDescent="0.25">
      <c r="A16" s="45" t="s">
        <v>462</v>
      </c>
      <c r="B16" s="46" t="s">
        <v>40</v>
      </c>
      <c r="C16" s="47"/>
      <c r="D16" s="78">
        <v>0</v>
      </c>
      <c r="E16" s="78">
        <v>11403</v>
      </c>
    </row>
    <row r="17" spans="1:5" ht="25" x14ac:dyDescent="0.25">
      <c r="A17" s="45" t="s">
        <v>463</v>
      </c>
      <c r="B17" s="46" t="s">
        <v>41</v>
      </c>
      <c r="C17" s="47"/>
      <c r="D17" s="78">
        <v>0</v>
      </c>
      <c r="E17" s="78">
        <v>0</v>
      </c>
    </row>
    <row r="18" spans="1:5" ht="25" x14ac:dyDescent="0.25">
      <c r="A18" s="45" t="s">
        <v>464</v>
      </c>
      <c r="B18" s="46" t="s">
        <v>42</v>
      </c>
      <c r="C18" s="47"/>
      <c r="D18" s="78">
        <v>0</v>
      </c>
      <c r="E18" s="78">
        <v>0</v>
      </c>
    </row>
    <row r="19" spans="1:5" ht="25" x14ac:dyDescent="0.25">
      <c r="A19" s="45" t="s">
        <v>465</v>
      </c>
      <c r="B19" s="46" t="s">
        <v>185</v>
      </c>
      <c r="C19" s="47"/>
      <c r="D19" s="78">
        <v>0</v>
      </c>
      <c r="E19" s="78">
        <v>0</v>
      </c>
    </row>
    <row r="20" spans="1:5" ht="25" x14ac:dyDescent="0.25">
      <c r="A20" s="48" t="s">
        <v>466</v>
      </c>
      <c r="B20" s="46" t="s">
        <v>186</v>
      </c>
      <c r="C20" s="47"/>
      <c r="D20" s="78">
        <v>-333903</v>
      </c>
      <c r="E20" s="78">
        <v>-1248015</v>
      </c>
    </row>
    <row r="21" spans="1:5" ht="25" x14ac:dyDescent="0.25">
      <c r="A21" s="45" t="s">
        <v>467</v>
      </c>
      <c r="B21" s="46" t="s">
        <v>187</v>
      </c>
      <c r="C21" s="47"/>
      <c r="D21" s="78">
        <v>0</v>
      </c>
      <c r="E21" s="78">
        <v>0</v>
      </c>
    </row>
    <row r="22" spans="1:5" ht="25" x14ac:dyDescent="0.25">
      <c r="A22" s="42" t="s">
        <v>468</v>
      </c>
      <c r="B22" s="43" t="s">
        <v>188</v>
      </c>
      <c r="C22" s="44"/>
      <c r="D22" s="75">
        <v>-304284261</v>
      </c>
      <c r="E22" s="75">
        <v>77924438</v>
      </c>
    </row>
    <row r="23" spans="1:5" ht="25" x14ac:dyDescent="0.25">
      <c r="A23" s="42" t="s">
        <v>469</v>
      </c>
      <c r="B23" s="43" t="s">
        <v>80</v>
      </c>
      <c r="C23" s="44"/>
      <c r="D23" s="75"/>
      <c r="E23" s="75"/>
    </row>
    <row r="24" spans="1:5" ht="25" x14ac:dyDescent="0.25">
      <c r="A24" s="45" t="s">
        <v>470</v>
      </c>
      <c r="B24" s="46" t="s">
        <v>59</v>
      </c>
      <c r="C24" s="47"/>
      <c r="D24" s="78">
        <v>0</v>
      </c>
      <c r="E24" s="78">
        <v>0</v>
      </c>
    </row>
    <row r="25" spans="1:5" ht="25" x14ac:dyDescent="0.25">
      <c r="A25" s="45" t="s">
        <v>471</v>
      </c>
      <c r="B25" s="46" t="s">
        <v>60</v>
      </c>
      <c r="C25" s="47"/>
      <c r="D25" s="78">
        <v>-92892573</v>
      </c>
      <c r="E25" s="78">
        <v>-21665679</v>
      </c>
    </row>
    <row r="26" spans="1:5" ht="25" x14ac:dyDescent="0.25">
      <c r="A26" s="45" t="s">
        <v>472</v>
      </c>
      <c r="B26" s="46" t="s">
        <v>189</v>
      </c>
      <c r="C26" s="47"/>
      <c r="D26" s="78">
        <v>0</v>
      </c>
      <c r="E26" s="78">
        <v>0</v>
      </c>
    </row>
    <row r="27" spans="1:5" ht="25" x14ac:dyDescent="0.25">
      <c r="A27" s="45" t="s">
        <v>473</v>
      </c>
      <c r="B27" s="46" t="s">
        <v>190</v>
      </c>
      <c r="C27" s="47"/>
      <c r="D27" s="78">
        <v>0</v>
      </c>
      <c r="E27" s="78">
        <v>0</v>
      </c>
    </row>
    <row r="28" spans="1:5" ht="25" x14ac:dyDescent="0.25">
      <c r="A28" s="45" t="s">
        <v>474</v>
      </c>
      <c r="B28" s="46" t="s">
        <v>191</v>
      </c>
      <c r="C28" s="47"/>
      <c r="D28" s="78">
        <v>0</v>
      </c>
      <c r="E28" s="78">
        <v>0</v>
      </c>
    </row>
    <row r="29" spans="1:5" ht="37.5" x14ac:dyDescent="0.25">
      <c r="A29" s="42" t="s">
        <v>475</v>
      </c>
      <c r="B29" s="43" t="s">
        <v>58</v>
      </c>
      <c r="C29" s="47"/>
      <c r="D29" s="75">
        <v>-92892573</v>
      </c>
      <c r="E29" s="75">
        <v>-21665679</v>
      </c>
    </row>
    <row r="30" spans="1:5" ht="37.5" x14ac:dyDescent="0.25">
      <c r="A30" s="42" t="s">
        <v>476</v>
      </c>
      <c r="B30" s="43" t="s">
        <v>61</v>
      </c>
      <c r="C30" s="44"/>
      <c r="D30" s="75">
        <v>-397176834</v>
      </c>
      <c r="E30" s="75">
        <v>56258759</v>
      </c>
    </row>
    <row r="31" spans="1:5" ht="25" x14ac:dyDescent="0.25">
      <c r="A31" s="42" t="s">
        <v>477</v>
      </c>
      <c r="B31" s="43" t="s">
        <v>131</v>
      </c>
      <c r="C31" s="44"/>
      <c r="D31" s="75">
        <v>1791558244</v>
      </c>
      <c r="E31" s="75">
        <v>1111618509</v>
      </c>
    </row>
    <row r="32" spans="1:5" ht="25" x14ac:dyDescent="0.25">
      <c r="A32" s="45" t="s">
        <v>478</v>
      </c>
      <c r="B32" s="46" t="s">
        <v>133</v>
      </c>
      <c r="C32" s="47"/>
      <c r="D32" s="78">
        <v>1791558244</v>
      </c>
      <c r="E32" s="78">
        <v>1111618509</v>
      </c>
    </row>
    <row r="33" spans="1:5" ht="25" x14ac:dyDescent="0.25">
      <c r="A33" s="49" t="s">
        <v>479</v>
      </c>
      <c r="B33" s="46" t="s">
        <v>135</v>
      </c>
      <c r="C33" s="47"/>
      <c r="D33" s="78">
        <v>1791558244</v>
      </c>
      <c r="E33" s="78">
        <v>1111618509</v>
      </c>
    </row>
    <row r="34" spans="1:5" ht="25" x14ac:dyDescent="0.25">
      <c r="A34" s="50" t="s">
        <v>480</v>
      </c>
      <c r="B34" s="51" t="s">
        <v>481</v>
      </c>
      <c r="C34" s="47"/>
      <c r="D34" s="78">
        <v>1791558244</v>
      </c>
      <c r="E34" s="78">
        <v>1111618509</v>
      </c>
    </row>
    <row r="35" spans="1:5" ht="25" x14ac:dyDescent="0.25">
      <c r="A35" s="52" t="s">
        <v>482</v>
      </c>
      <c r="B35" s="51" t="s">
        <v>483</v>
      </c>
      <c r="C35" s="47"/>
      <c r="D35" s="78">
        <v>0</v>
      </c>
      <c r="E35" s="78">
        <v>0</v>
      </c>
    </row>
    <row r="36" spans="1:5" ht="25" x14ac:dyDescent="0.25">
      <c r="A36" s="50" t="s">
        <v>288</v>
      </c>
      <c r="B36" s="51" t="s">
        <v>484</v>
      </c>
      <c r="C36" s="47"/>
      <c r="D36" s="78">
        <v>0</v>
      </c>
      <c r="E36" s="78">
        <v>0</v>
      </c>
    </row>
    <row r="37" spans="1:5" ht="25" x14ac:dyDescent="0.25">
      <c r="A37" s="45" t="s">
        <v>485</v>
      </c>
      <c r="B37" s="46" t="s">
        <v>137</v>
      </c>
      <c r="C37" s="47"/>
      <c r="D37" s="78">
        <v>0</v>
      </c>
      <c r="E37" s="78">
        <v>0</v>
      </c>
    </row>
    <row r="38" spans="1:5" ht="25" x14ac:dyDescent="0.25">
      <c r="A38" s="45" t="s">
        <v>486</v>
      </c>
      <c r="B38" s="46" t="s">
        <v>139</v>
      </c>
      <c r="C38" s="47"/>
      <c r="D38" s="78">
        <v>0</v>
      </c>
      <c r="E38" s="78">
        <v>0</v>
      </c>
    </row>
    <row r="39" spans="1:5" ht="25" x14ac:dyDescent="0.25">
      <c r="A39" s="42" t="s">
        <v>487</v>
      </c>
      <c r="B39" s="43" t="s">
        <v>141</v>
      </c>
      <c r="C39" s="44"/>
      <c r="D39" s="75">
        <v>1394381410</v>
      </c>
      <c r="E39" s="75">
        <v>1167877268</v>
      </c>
    </row>
    <row r="40" spans="1:5" ht="25" x14ac:dyDescent="0.25">
      <c r="A40" s="45" t="s">
        <v>488</v>
      </c>
      <c r="B40" s="46" t="s">
        <v>143</v>
      </c>
      <c r="C40" s="47"/>
      <c r="D40" s="78">
        <v>1394381410</v>
      </c>
      <c r="E40" s="78">
        <v>1167877268</v>
      </c>
    </row>
    <row r="41" spans="1:5" ht="25" x14ac:dyDescent="0.25">
      <c r="A41" s="45" t="s">
        <v>479</v>
      </c>
      <c r="B41" s="46" t="s">
        <v>144</v>
      </c>
      <c r="C41" s="47"/>
      <c r="D41" s="78">
        <v>1394381410</v>
      </c>
      <c r="E41" s="78">
        <v>1167877268</v>
      </c>
    </row>
    <row r="42" spans="1:5" ht="25" x14ac:dyDescent="0.25">
      <c r="A42" s="50" t="s">
        <v>480</v>
      </c>
      <c r="B42" s="51" t="s">
        <v>489</v>
      </c>
      <c r="C42" s="47"/>
      <c r="D42" s="78">
        <v>1394381410</v>
      </c>
      <c r="E42" s="78">
        <v>1167877268</v>
      </c>
    </row>
    <row r="43" spans="1:5" ht="25" x14ac:dyDescent="0.25">
      <c r="A43" s="52" t="s">
        <v>482</v>
      </c>
      <c r="B43" s="51" t="s">
        <v>490</v>
      </c>
      <c r="C43" s="47"/>
      <c r="D43" s="78">
        <v>0</v>
      </c>
      <c r="E43" s="78">
        <v>0</v>
      </c>
    </row>
    <row r="44" spans="1:5" ht="25" x14ac:dyDescent="0.25">
      <c r="A44" s="50" t="s">
        <v>288</v>
      </c>
      <c r="B44" s="51" t="s">
        <v>491</v>
      </c>
      <c r="C44" s="47"/>
      <c r="D44" s="78">
        <v>0</v>
      </c>
      <c r="E44" s="78">
        <v>0</v>
      </c>
    </row>
    <row r="45" spans="1:5" ht="25" x14ac:dyDescent="0.25">
      <c r="A45" s="45" t="s">
        <v>492</v>
      </c>
      <c r="B45" s="46" t="s">
        <v>146</v>
      </c>
      <c r="C45" s="47"/>
      <c r="D45" s="78">
        <v>0</v>
      </c>
      <c r="E45" s="78">
        <v>0</v>
      </c>
    </row>
    <row r="46" spans="1:5" ht="25" x14ac:dyDescent="0.25">
      <c r="A46" s="45" t="s">
        <v>493</v>
      </c>
      <c r="B46" s="46" t="s">
        <v>147</v>
      </c>
      <c r="C46" s="47"/>
      <c r="D46" s="78">
        <v>0</v>
      </c>
      <c r="E46" s="78">
        <v>0</v>
      </c>
    </row>
    <row r="47" spans="1:5" ht="25" x14ac:dyDescent="0.25">
      <c r="A47" s="42" t="s">
        <v>494</v>
      </c>
      <c r="B47" s="43" t="s">
        <v>149</v>
      </c>
      <c r="C47" s="44"/>
      <c r="D47" s="75">
        <v>-397176834</v>
      </c>
      <c r="E47" s="75">
        <v>56258759</v>
      </c>
    </row>
    <row r="48" spans="1:5" ht="25" x14ac:dyDescent="0.25">
      <c r="A48" s="42" t="s">
        <v>495</v>
      </c>
      <c r="B48" s="43" t="s">
        <v>192</v>
      </c>
      <c r="C48" s="44"/>
      <c r="D48" s="75">
        <v>0</v>
      </c>
      <c r="E48" s="75">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A635"/>
  <sheetViews>
    <sheetView workbookViewId="0"/>
  </sheetViews>
  <sheetFormatPr defaultRowHeight="12.5" x14ac:dyDescent="0.25"/>
  <sheetData>
    <row r="1" spans="1:1" x14ac:dyDescent="0.25">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x14ac:dyDescent="0.25">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{'SheetId':'471cb1af-a389-4255-b9dd-016a7d1c6972','UId':'72c31d99-6a74-4b21-8ea4-e7852cbcbd44','Col':4,'Row':3,'Format':'numberic','Value':'4697251779','TargetCode':''}</v>
      </c>
    </row>
    <row r="3" spans="1:1" x14ac:dyDescent="0.25">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{'SheetId':'471cb1af-a389-4255-b9dd-016a7d1c6972','UId':'3559eab5-6f21-4a75-87c5-93fbcb750750','Col':5,'Row':3,'Format':'numberic','Value':'4697251779','TargetCode':''}</v>
      </c>
    </row>
    <row r="4" spans="1:1" x14ac:dyDescent="0.25">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{'SheetId':'471cb1af-a389-4255-b9dd-016a7d1c6972','UId':'05cac1a8-3049-4f91-b1ab-17788cc23517','Col':6,'Row':3,'Format':'numberic','Value':'3210032604','TargetCode':''}</v>
      </c>
    </row>
    <row r="5" spans="1:1" x14ac:dyDescent="0.25">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{'SheetId':'471cb1af-a389-4255-b9dd-016a7d1c6972','UId':'ea4ba63c-5d5f-4409-9e7e-a6d98ae0aafa','Col':7,'Row':3,'Format':'numberic','Value':'3210032604','TargetCode':''}</v>
      </c>
    </row>
    <row r="6" spans="1:1" x14ac:dyDescent="0.25">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x14ac:dyDescent="0.25">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{'SheetId':'471cb1af-a389-4255-b9dd-016a7d1c6972','UId':'40d1fbb9-33fd-45ce-811f-f2fbfa9ac354','Col':4,'Row':4,'Format':'numberic','Value':'0','TargetCode':''}</v>
      </c>
    </row>
    <row r="8" spans="1:1" x14ac:dyDescent="0.25">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{'SheetId':'471cb1af-a389-4255-b9dd-016a7d1c6972','UId':'ad1976c4-37d8-4d7a-9cd4-7b31136b73ad','Col':5,'Row':4,'Format':'numberic','Value':'0','TargetCode':''}</v>
      </c>
    </row>
    <row r="9" spans="1:1" x14ac:dyDescent="0.25">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{'SheetId':'471cb1af-a389-4255-b9dd-016a7d1c6972','UId':'ee9edb2c-8f95-4914-a3da-9d0d48b70256','Col':6,'Row':4,'Format':'numberic','Value':'0','TargetCode':''}</v>
      </c>
    </row>
    <row r="10" spans="1:1" x14ac:dyDescent="0.25">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{'SheetId':'471cb1af-a389-4255-b9dd-016a7d1c6972','UId':'444b91d7-87bf-4a97-a74d-a9bbd39ded58','Col':7,'Row':4,'Format':'numberic','Value':'0','TargetCode':''}</v>
      </c>
    </row>
    <row r="11" spans="1:1" x14ac:dyDescent="0.25">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x14ac:dyDescent="0.25">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{'SheetId':'471cb1af-a389-4255-b9dd-016a7d1c6972','UId':'fcff0891-3fec-4d78-a579-e57ecf5ca712','Col':4,'Row':5,'Format':'numberic','Value':'4697251779','TargetCode':''}</v>
      </c>
    </row>
    <row r="13" spans="1:1" x14ac:dyDescent="0.25">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{'SheetId':'471cb1af-a389-4255-b9dd-016a7d1c6972','UId':'de86de94-eec0-4d77-85d6-50d999fda99f','Col':5,'Row':5,'Format':'numberic','Value':'4697251779','TargetCode':''}</v>
      </c>
    </row>
    <row r="14" spans="1:1" x14ac:dyDescent="0.25">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{'SheetId':'471cb1af-a389-4255-b9dd-016a7d1c6972','UId':'8587c2c7-f9e1-4ff8-ac4d-999900df1813','Col':6,'Row':5,'Format':'numberic','Value':'3210032604','TargetCode':''}</v>
      </c>
    </row>
    <row r="15" spans="1:1" x14ac:dyDescent="0.25">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{'SheetId':'471cb1af-a389-4255-b9dd-016a7d1c6972','UId':'16523899-72b2-4d68-bc1c-076cac2b3bca','Col':7,'Row':5,'Format':'numberic','Value':'3210032604','TargetCode':''}</v>
      </c>
    </row>
    <row r="16" spans="1:1" x14ac:dyDescent="0.25">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x14ac:dyDescent="0.25">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{'SheetId':'471cb1af-a389-4255-b9dd-016a7d1c6972','UId':'cf1c5639-e0b5-42ca-a5d6-22c6a78274eb','Col':4,'Row':6,'Format':'numberic','Value':'4213758628','TargetCode':''}</v>
      </c>
    </row>
    <row r="18" spans="1:1" x14ac:dyDescent="0.25">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{'SheetId':'471cb1af-a389-4255-b9dd-016a7d1c6972','UId':'40f96a3c-2ca1-4c8b-8736-6d178def474b','Col':5,'Row':6,'Format':'numberic','Value':'4213758628','TargetCode':''}</v>
      </c>
    </row>
    <row r="19" spans="1:1" x14ac:dyDescent="0.25">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{'SheetId':'471cb1af-a389-4255-b9dd-016a7d1c6972','UId':'e40ee616-be98-47ed-9eef-5047f82d9953','Col':6,'Row':6,'Format':'numberic','Value':'2625238084','TargetCode':''}</v>
      </c>
    </row>
    <row r="20" spans="1:1" x14ac:dyDescent="0.25">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{'SheetId':'471cb1af-a389-4255-b9dd-016a7d1c6972','UId':'13a075ca-918e-4ac5-8764-1ca112b384c5','Col':7,'Row':6,'Format':'numberic','Value':'2625238084','TargetCode':''}</v>
      </c>
    </row>
    <row r="21" spans="1:1" x14ac:dyDescent="0.25">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x14ac:dyDescent="0.25">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{'SheetId':'471cb1af-a389-4255-b9dd-016a7d1c6972','UId':'16702e7d-f552-451b-8042-8f7e46560afd','Col':4,'Row':7,'Format':'numberic','Value':'483493151','TargetCode':''}</v>
      </c>
    </row>
    <row r="23" spans="1:1" x14ac:dyDescent="0.25">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{'SheetId':'471cb1af-a389-4255-b9dd-016a7d1c6972','UId':'8a97c211-65b5-43fd-bfed-ef91033697c8','Col':5,'Row':7,'Format':'numberic','Value':'483493151','TargetCode':''}</v>
      </c>
    </row>
    <row r="24" spans="1:1" x14ac:dyDescent="0.25">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{'SheetId':'471cb1af-a389-4255-b9dd-016a7d1c6972','UId':'c405662e-07af-4536-92d6-564ba20dcbf1','Col':6,'Row':7,'Format':'numberic','Value':'198000000','TargetCode':''}</v>
      </c>
    </row>
    <row r="25" spans="1:1" x14ac:dyDescent="0.25">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{'SheetId':'471cb1af-a389-4255-b9dd-016a7d1c6972','UId':'5a4b1726-2a01-402d-91ab-bf0a10fc29cc','Col':7,'Row':7,'Format':'numberic','Value':'198000000','TargetCode':''}</v>
      </c>
    </row>
    <row r="26" spans="1:1" x14ac:dyDescent="0.25">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x14ac:dyDescent="0.25">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{'SheetId':'471cb1af-a389-4255-b9dd-016a7d1c6972','UId':'dfb48018-df02-4270-8ce8-b888d5fff959','Col':4,'Row':8,'Format':'numberic','Value':'0','TargetCode':''}</v>
      </c>
    </row>
    <row r="28" spans="1:1" x14ac:dyDescent="0.25">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{'SheetId':'471cb1af-a389-4255-b9dd-016a7d1c6972','UId':'0a1b1de5-7d3f-42d1-816e-24600e1c306f','Col':5,'Row':8,'Format':'numberic','Value':'0','TargetCode':''}</v>
      </c>
    </row>
    <row r="29" spans="1:1" x14ac:dyDescent="0.25">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{'SheetId':'471cb1af-a389-4255-b9dd-016a7d1c6972','UId':'78449dbc-0262-416c-ae9a-2cad20a8a31d','Col':6,'Row':8,'Format':'numberic','Value':'386794520','TargetCode':''}</v>
      </c>
    </row>
    <row r="30" spans="1:1" x14ac:dyDescent="0.25">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{'SheetId':'471cb1af-a389-4255-b9dd-016a7d1c6972','UId':'1aaec8a7-4b30-4fb4-95ed-b5ac8e0e4b00','Col':7,'Row':8,'Format':'numberic','Value':'386794520','TargetCode':''}</v>
      </c>
    </row>
    <row r="31" spans="1:1" x14ac:dyDescent="0.25">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x14ac:dyDescent="0.25">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x14ac:dyDescent="0.25">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x14ac:dyDescent="0.25">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x14ac:dyDescent="0.25">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x14ac:dyDescent="0.25">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x14ac:dyDescent="0.25">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{'SheetId':'471cb1af-a389-4255-b9dd-016a7d1c6972','UId':'bf902ed8-0109-4674-a1cc-62592f1b92d9','Col':4,'Row':10,'Format':'numberic','Value':'0','TargetCode':''}</v>
      </c>
    </row>
    <row r="38" spans="1:1" x14ac:dyDescent="0.25">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{'SheetId':'471cb1af-a389-4255-b9dd-016a7d1c6972','UId':'8ba89cf9-4c91-4da8-b892-09e4876fe985','Col':5,'Row':10,'Format':'numberic','Value':'0','TargetCode':''}</v>
      </c>
    </row>
    <row r="39" spans="1:1" x14ac:dyDescent="0.25">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{'SheetId':'471cb1af-a389-4255-b9dd-016a7d1c6972','UId':'7c9bffa2-9a74-4128-9c5d-bbc98558406e','Col':6,'Row':10,'Format':'numberic','Value':'0','TargetCode':''}</v>
      </c>
    </row>
    <row r="40" spans="1:1" x14ac:dyDescent="0.25">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{'SheetId':'471cb1af-a389-4255-b9dd-016a7d1c6972','UId':'6e0f4d2a-a0c3-4f49-b576-423e4fda275c','Col':7,'Row':10,'Format':'numberic','Value':'0','TargetCode':''}</v>
      </c>
    </row>
    <row r="41" spans="1:1" x14ac:dyDescent="0.25">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x14ac:dyDescent="0.25">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{'SheetId':'471cb1af-a389-4255-b9dd-016a7d1c6972','UId':'68f52c9d-ed20-4157-8f0a-5565542d239d','Col':4,'Row':11,'Format':'numberic','Value':'0','TargetCode':''}</v>
      </c>
    </row>
    <row r="43" spans="1:1" x14ac:dyDescent="0.25">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{'SheetId':'471cb1af-a389-4255-b9dd-016a7d1c6972','UId':'931d9a25-062a-481a-bb83-b6593ce5ad0e','Col':5,'Row':11,'Format':'numberic','Value':'0','TargetCode':''}</v>
      </c>
    </row>
    <row r="44" spans="1:1" x14ac:dyDescent="0.25">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{'SheetId':'471cb1af-a389-4255-b9dd-016a7d1c6972','UId':'05814b77-87f5-4969-b441-4ed481d003cf','Col':6,'Row':11,'Format':'numberic','Value':'0','TargetCode':''}</v>
      </c>
    </row>
    <row r="45" spans="1:1" x14ac:dyDescent="0.25">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{'SheetId':'471cb1af-a389-4255-b9dd-016a7d1c6972','UId':'778fdb84-1461-4af6-bb33-3c4d112c112c','Col':7,'Row':11,'Format':'numberic','Value':'0','TargetCode':''}</v>
      </c>
    </row>
    <row r="46" spans="1:1" x14ac:dyDescent="0.25">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x14ac:dyDescent="0.25">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x14ac:dyDescent="0.25">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x14ac:dyDescent="0.25">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{'SheetId':'471cb1af-a389-4255-b9dd-016a7d1c6972','UId':'98ca5d5f-758a-4875-a29b-e407fe462d50','Col':6,'Row':12,'Format':'numberic','Value':'0','TargetCode':''}</v>
      </c>
    </row>
    <row r="50" spans="1:1" x14ac:dyDescent="0.25">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{'SheetId':'471cb1af-a389-4255-b9dd-016a7d1c6972','UId':'a4d388b3-6ab8-429d-9966-b7072d52ca3d','Col':7,'Row':12,'Format':'numberic','Value':'0','TargetCode':''}</v>
      </c>
    </row>
    <row r="51" spans="1:1" x14ac:dyDescent="0.25">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x14ac:dyDescent="0.25">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x14ac:dyDescent="0.25">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x14ac:dyDescent="0.25">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x14ac:dyDescent="0.25">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x14ac:dyDescent="0.25">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x14ac:dyDescent="0.25">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x14ac:dyDescent="0.25">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x14ac:dyDescent="0.25">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x14ac:dyDescent="0.25">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x14ac:dyDescent="0.25">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x14ac:dyDescent="0.25">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x14ac:dyDescent="0.25">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x14ac:dyDescent="0.25">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x14ac:dyDescent="0.25">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x14ac:dyDescent="0.25">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x14ac:dyDescent="0.25">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{'SheetId':'471cb1af-a389-4255-b9dd-016a7d1c6972','UId':'33fc81e1-29a2-48f4-8104-951fe6d8c9e4','Col':4,'Row':16,'Format':'numberic','Value':'0','TargetCode':''}</v>
      </c>
    </row>
    <row r="68" spans="1:1" x14ac:dyDescent="0.25">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{'SheetId':'471cb1af-a389-4255-b9dd-016a7d1c6972','UId':'6a3646ff-ea6d-4780-9293-b466ac41e07f','Col':5,'Row':16,'Format':'numberic','Value':'0','TargetCode':''}</v>
      </c>
    </row>
    <row r="69" spans="1:1" x14ac:dyDescent="0.25">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{'SheetId':'471cb1af-a389-4255-b9dd-016a7d1c6972','UId':'123c6f04-469e-4a32-9ab6-2c63e3d0e857','Col':6,'Row':16,'Format':'numberic','Value':'0','TargetCode':''}</v>
      </c>
    </row>
    <row r="70" spans="1:1" x14ac:dyDescent="0.25">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{'SheetId':'471cb1af-a389-4255-b9dd-016a7d1c6972','UId':'95d02b54-13d5-4c12-b332-f8e7f5373348','Col':7,'Row':16,'Format':'numberic','Value':'0','TargetCode':''}</v>
      </c>
    </row>
    <row r="71" spans="1:1" x14ac:dyDescent="0.25">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x14ac:dyDescent="0.25">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{'SheetId':'471cb1af-a389-4255-b9dd-016a7d1c6972','UId':'21fcc0e8-7ebc-467d-83f1-ec0ee271b390','Col':4,'Row':17,'Format':'numberic','Value':'0','TargetCode':''}</v>
      </c>
    </row>
    <row r="73" spans="1:1" x14ac:dyDescent="0.25">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{'SheetId':'471cb1af-a389-4255-b9dd-016a7d1c6972','UId':'69b6539b-dd01-4291-b5cd-85ace7b70fa4','Col':5,'Row':17,'Format':'numberic','Value':'0','TargetCode':''}</v>
      </c>
    </row>
    <row r="74" spans="1:1" x14ac:dyDescent="0.25">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{'SheetId':'471cb1af-a389-4255-b9dd-016a7d1c6972','UId':'b3a869fc-c1a8-44ac-8208-be0cf0189e9b','Col':6,'Row':17,'Format':'numberic','Value':'0','TargetCode':''}</v>
      </c>
    </row>
    <row r="75" spans="1:1" x14ac:dyDescent="0.25">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{'SheetId':'471cb1af-a389-4255-b9dd-016a7d1c6972','UId':'87683ba9-de3a-4978-987b-2a2689e232d4','Col':7,'Row':17,'Format':'numberic','Value':'0','TargetCode':''}</v>
      </c>
    </row>
    <row r="76" spans="1:1" x14ac:dyDescent="0.25">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x14ac:dyDescent="0.25">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{'SheetId':'471cb1af-a389-4255-b9dd-016a7d1c6972','UId':'817b0dd8-15bf-4d06-bcd1-87aa61748e5c','Col':4,'Row':18,'Format':'numberic','Value':'0','TargetCode':''}</v>
      </c>
    </row>
    <row r="78" spans="1:1" x14ac:dyDescent="0.25">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{'SheetId':'471cb1af-a389-4255-b9dd-016a7d1c6972','UId':'b78eb722-20fb-44d3-977d-abfba48c1335','Col':5,'Row':18,'Format':'numberic','Value':'0','TargetCode':''}</v>
      </c>
    </row>
    <row r="79" spans="1:1" x14ac:dyDescent="0.25">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{'SheetId':'471cb1af-a389-4255-b9dd-016a7d1c6972','UId':'06d29b45-62f0-4fac-a8ac-c83dc9f8193b','Col':6,'Row':18,'Format':'numberic','Value':'0','TargetCode':''}</v>
      </c>
    </row>
    <row r="80" spans="1:1" x14ac:dyDescent="0.25">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{'SheetId':'471cb1af-a389-4255-b9dd-016a7d1c6972','UId':'d8894aad-e9a9-432e-be0e-37fd6c5287e1','Col':7,'Row':18,'Format':'numberic','Value':'0','TargetCode':''}</v>
      </c>
    </row>
    <row r="81" spans="1:1" x14ac:dyDescent="0.25">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x14ac:dyDescent="0.25">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{'SheetId':'471cb1af-a389-4255-b9dd-016a7d1c6972','UId':'41043d31-5c1a-41c2-bcaf-d2eb092cee56','Col':4,'Row':19,'Format':'numberic','Value':'0','TargetCode':''}</v>
      </c>
    </row>
    <row r="83" spans="1:1" x14ac:dyDescent="0.25">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{'SheetId':'471cb1af-a389-4255-b9dd-016a7d1c6972','UId':'f03723f5-9ce8-4410-a9a4-7f51f73f16e0','Col':5,'Row':19,'Format':'numberic','Value':'0','TargetCode':''}</v>
      </c>
    </row>
    <row r="84" spans="1:1" x14ac:dyDescent="0.25">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{'SheetId':'471cb1af-a389-4255-b9dd-016a7d1c6972','UId':'73c25757-cfd7-4623-9e9a-9fd36291a116','Col':6,'Row':19,'Format':'numberic','Value':'0','TargetCode':''}</v>
      </c>
    </row>
    <row r="85" spans="1:1" x14ac:dyDescent="0.25">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{'SheetId':'471cb1af-a389-4255-b9dd-016a7d1c6972','UId':'c28a0468-96ae-4c7e-9d04-1464be70495e','Col':7,'Row':19,'Format':'numberic','Value':'0','TargetCode':''}</v>
      </c>
    </row>
    <row r="86" spans="1:1" x14ac:dyDescent="0.25">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x14ac:dyDescent="0.25">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x14ac:dyDescent="0.25">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x14ac:dyDescent="0.25">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x14ac:dyDescent="0.25">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x14ac:dyDescent="0.25">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x14ac:dyDescent="0.25">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x14ac:dyDescent="0.25">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x14ac:dyDescent="0.25">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x14ac:dyDescent="0.25">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x14ac:dyDescent="0.25">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x14ac:dyDescent="0.25">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x14ac:dyDescent="0.25">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x14ac:dyDescent="0.25">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x14ac:dyDescent="0.25">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x14ac:dyDescent="0.25">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x14ac:dyDescent="0.25">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{'SheetId':'471cb1af-a389-4255-b9dd-016a7d1c6972','UId':'9efffba9-27e1-4782-a5c6-11cf82d86ff4','Col':4,'Row':23,'Format':'numberic','Value':'0','TargetCode':''}</v>
      </c>
    </row>
    <row r="103" spans="1:1" x14ac:dyDescent="0.25">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{'SheetId':'471cb1af-a389-4255-b9dd-016a7d1c6972','UId':'b6e1545b-95a3-4418-b01c-8812832ac1b0','Col':5,'Row':23,'Format':'numberic','Value':'0','TargetCode':''}</v>
      </c>
    </row>
    <row r="104" spans="1:1" x14ac:dyDescent="0.25">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{'SheetId':'471cb1af-a389-4255-b9dd-016a7d1c6972','UId':'ff49f849-d467-479b-b1c0-452fff10ef74','Col':6,'Row':23,'Format':'numberic','Value':'0','TargetCode':''}</v>
      </c>
    </row>
    <row r="105" spans="1:1" x14ac:dyDescent="0.25">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{'SheetId':'471cb1af-a389-4255-b9dd-016a7d1c6972','UId':'8aee59fc-5396-49ce-84b0-283ed899d686','Col':7,'Row':23,'Format':'numberic','Value':'0','TargetCode':''}</v>
      </c>
    </row>
    <row r="106" spans="1:1" x14ac:dyDescent="0.25">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x14ac:dyDescent="0.25">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{'SheetId':'471cb1af-a389-4255-b9dd-016a7d1c6972','UId':'dfde7dd7-4465-41e0-8dfc-3d9bd7ef8df4','Col':4,'Row':24,'Format':'numberic','Value':'1166179782','TargetCode':''}</v>
      </c>
    </row>
    <row r="108" spans="1:1" x14ac:dyDescent="0.25">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{'SheetId':'471cb1af-a389-4255-b9dd-016a7d1c6972','UId':'8d607be0-46b7-4f79-b999-a6433feff755','Col':5,'Row':24,'Format':'numberic','Value':'1166179782','TargetCode':''}</v>
      </c>
    </row>
    <row r="109" spans="1:1" x14ac:dyDescent="0.25">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{'SheetId':'471cb1af-a389-4255-b9dd-016a7d1c6972','UId':'a72625a9-1c20-4c87-bd82-ad9fc7164547','Col':6,'Row':24,'Format':'numberic','Value':'1139370457','TargetCode':''}</v>
      </c>
    </row>
    <row r="110" spans="1:1" x14ac:dyDescent="0.25">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{'SheetId':'471cb1af-a389-4255-b9dd-016a7d1c6972','UId':'f4af0a50-e561-45bd-88e0-0b4b996e6853','Col':7,'Row':24,'Format':'numberic','Value':'1139370457','TargetCode':''}</v>
      </c>
    </row>
    <row r="111" spans="1:1" x14ac:dyDescent="0.25">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x14ac:dyDescent="0.25">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{'SheetId':'471cb1af-a389-4255-b9dd-016a7d1c6972','UId':'0510158a-592c-436d-9700-d8f11e1f02a0','Col':4,'Row':25,'Format':'numberic','Value':'530164274','TargetCode':''}</v>
      </c>
    </row>
    <row r="113" spans="1:1" x14ac:dyDescent="0.25">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{'SheetId':'471cb1af-a389-4255-b9dd-016a7d1c6972','UId':'85d77f2b-5e99-4202-b223-e24cd40bbff0','Col':5,'Row':25,'Format':'numberic','Value':'530164274','TargetCode':''}</v>
      </c>
    </row>
    <row r="114" spans="1:1" x14ac:dyDescent="0.25">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{'SheetId':'471cb1af-a389-4255-b9dd-016a7d1c6972','UId':'fb81c32f-e253-402b-9cc0-1ab569e0c7b8','Col':6,'Row':25,'Format':'numberic','Value':'506048950','TargetCode':''}</v>
      </c>
    </row>
    <row r="115" spans="1:1" x14ac:dyDescent="0.25">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{'SheetId':'471cb1af-a389-4255-b9dd-016a7d1c6972','UId':'395a68c7-850e-430f-8764-b59595c5c1d0','Col':7,'Row':25,'Format':'numberic','Value':'506048950','TargetCode':''}</v>
      </c>
    </row>
    <row r="116" spans="1:1" x14ac:dyDescent="0.25">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x14ac:dyDescent="0.25">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{'SheetId':'471cb1af-a389-4255-b9dd-016a7d1c6972','UId':'43248b63-d59f-4530-b1e1-a3c515cb7a07','Col':4,'Row':26,'Format':'numberic','Value':'69150000','TargetCode':''}</v>
      </c>
    </row>
    <row r="118" spans="1:1" x14ac:dyDescent="0.25">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{'SheetId':'471cb1af-a389-4255-b9dd-016a7d1c6972','UId':'80c0b4d0-fa12-484e-889c-119930c17704','Col':5,'Row':26,'Format':'numberic','Value':'69150000','TargetCode':''}</v>
      </c>
    </row>
    <row r="119" spans="1:1" x14ac:dyDescent="0.25">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{'SheetId':'471cb1af-a389-4255-b9dd-016a7d1c6972','UId':'573e79f0-fb08-45a3-8eee-01810cb56a67','Col':6,'Row':26,'Format':'numberic','Value':'69300000','TargetCode':''}</v>
      </c>
    </row>
    <row r="120" spans="1:1" x14ac:dyDescent="0.25">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{'SheetId':'471cb1af-a389-4255-b9dd-016a7d1c6972','UId':'865c154a-bd91-470b-8302-ac3706577d95','Col':7,'Row':26,'Format':'numberic','Value':'69300000','TargetCode':''}</v>
      </c>
    </row>
    <row r="121" spans="1:1" x14ac:dyDescent="0.25">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x14ac:dyDescent="0.25">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{'SheetId':'471cb1af-a389-4255-b9dd-016a7d1c6972','UId':'b95a1451-3d17-4326-a897-30401dbbfd89','Col':4,'Row':27,'Format':'numberic','Value':'69000000','TargetCode':''}</v>
      </c>
    </row>
    <row r="123" spans="1:1" x14ac:dyDescent="0.25">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{'SheetId':'471cb1af-a389-4255-b9dd-016a7d1c6972','UId':'93ae1556-92ad-467a-b0c5-62b935edda65','Col':5,'Row':27,'Format':'numberic','Value':'69000000','TargetCode':''}</v>
      </c>
    </row>
    <row r="124" spans="1:1" x14ac:dyDescent="0.25">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{'SheetId':'471cb1af-a389-4255-b9dd-016a7d1c6972','UId':'01d09365-7fb0-4926-90f5-fc95b4cf1df4','Col':6,'Row':27,'Format':'numberic','Value':'69000000','TargetCode':''}</v>
      </c>
    </row>
    <row r="125" spans="1:1" x14ac:dyDescent="0.25">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{'SheetId':'471cb1af-a389-4255-b9dd-016a7d1c6972','UId':'06f35d7c-739d-41de-be6b-79d9211f23f1','Col':7,'Row':27,'Format':'numberic','Value':'69000000','TargetCode':''}</v>
      </c>
    </row>
    <row r="126" spans="1:1" x14ac:dyDescent="0.25">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x14ac:dyDescent="0.25">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{'SheetId':'471cb1af-a389-4255-b9dd-016a7d1c6972','UId':'d0c4ca5a-c868-4ff5-877a-5c45f57de88b','Col':4,'Row':28,'Format':'numberic','Value':'150000','TargetCode':''}</v>
      </c>
    </row>
    <row r="128" spans="1:1" x14ac:dyDescent="0.25">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{'SheetId':'471cb1af-a389-4255-b9dd-016a7d1c6972','UId':'5bd4bbcd-0eec-4c2e-b3b6-b12c76c99db4','Col':5,'Row':28,'Format':'numberic','Value':'150000','TargetCode':''}</v>
      </c>
    </row>
    <row r="129" spans="1:1" x14ac:dyDescent="0.25">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{'SheetId':'471cb1af-a389-4255-b9dd-016a7d1c6972','UId':'7837e364-6063-43ce-8aff-eaf1f2214323','Col':6,'Row':28,'Format':'numberic','Value':'300000','TargetCode':''}</v>
      </c>
    </row>
    <row r="130" spans="1:1" x14ac:dyDescent="0.25">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{'SheetId':'471cb1af-a389-4255-b9dd-016a7d1c6972','UId':'cfa3e449-2aeb-4d67-82a2-f919eaf9a577','Col':7,'Row':28,'Format':'numberic','Value':'300000','TargetCode':''}</v>
      </c>
    </row>
    <row r="131" spans="1:1" x14ac:dyDescent="0.25">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x14ac:dyDescent="0.25">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{'SheetId':'471cb1af-a389-4255-b9dd-016a7d1c6972','UId':'7e365e48-758c-495f-9212-daf35ee8e743','Col':4,'Row':29,'Format':'numberic','Value':'0','TargetCode':''}</v>
      </c>
    </row>
    <row r="133" spans="1:1" x14ac:dyDescent="0.25">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{'SheetId':'471cb1af-a389-4255-b9dd-016a7d1c6972','UId':'77e4018d-8b9d-4b09-954d-c3a71e8c2242','Col':5,'Row':29,'Format':'numberic','Value':'0','TargetCode':''}</v>
      </c>
    </row>
    <row r="134" spans="1:1" x14ac:dyDescent="0.25">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{'SheetId':'471cb1af-a389-4255-b9dd-016a7d1c6972','UId':'54522454-c653-401d-bd1e-5d47cb93881b','Col':6,'Row':29,'Format':'numberic','Value':'0','TargetCode':''}</v>
      </c>
    </row>
    <row r="135" spans="1:1" x14ac:dyDescent="0.25">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{'SheetId':'471cb1af-a389-4255-b9dd-016a7d1c6972','UId':'ff8765ec-e3f6-4656-8c3c-56c0afb65395','Col':7,'Row':29,'Format':'numberic','Value':'0','TargetCode':''}</v>
      </c>
    </row>
    <row r="136" spans="1:1" x14ac:dyDescent="0.25">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x14ac:dyDescent="0.25">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{'SheetId':'471cb1af-a389-4255-b9dd-016a7d1c6972','UId':'efb1968f-a0f2-4642-a44d-b1701c58b5ba','Col':4,'Row':30,'Format':'numberic','Value':'105600000','TargetCode':''}</v>
      </c>
    </row>
    <row r="138" spans="1:1" x14ac:dyDescent="0.25">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{'SheetId':'471cb1af-a389-4255-b9dd-016a7d1c6972','UId':'9a89a783-e8e9-4ecd-a024-50a89cba2144','Col':5,'Row':30,'Format':'numberic','Value':'105600000','TargetCode':''}</v>
      </c>
    </row>
    <row r="139" spans="1:1" x14ac:dyDescent="0.25">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{'SheetId':'471cb1af-a389-4255-b9dd-016a7d1c6972','UId':'e5e9b955-4fda-4dd3-9143-48dd0e769728','Col':6,'Row':30,'Format':'numberic','Value':'105600000','TargetCode':''}</v>
      </c>
    </row>
    <row r="140" spans="1:1" x14ac:dyDescent="0.25">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{'SheetId':'471cb1af-a389-4255-b9dd-016a7d1c6972','UId':'431a7ee6-5874-43b6-999f-d476f8f7c41d','Col':7,'Row':30,'Format':'numberic','Value':'105600000','TargetCode':''}</v>
      </c>
    </row>
    <row r="141" spans="1:1" x14ac:dyDescent="0.25">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x14ac:dyDescent="0.25">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{'SheetId':'471cb1af-a389-4255-b9dd-016a7d1c6972','UId':'0720f6e9-7bb0-405a-90b6-38964bbf6641','Col':4,'Row':31,'Format':'numberic','Value':'213675000','TargetCode':''}</v>
      </c>
    </row>
    <row r="143" spans="1:1" x14ac:dyDescent="0.25">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{'SheetId':'471cb1af-a389-4255-b9dd-016a7d1c6972','UId':'e66ef84c-9ee1-46c5-be9e-03bcfea6ddd8','Col':5,'Row':31,'Format':'numberic','Value':'213675000','TargetCode':''}</v>
      </c>
    </row>
    <row r="144" spans="1:1" x14ac:dyDescent="0.25">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{'SheetId':'471cb1af-a389-4255-b9dd-016a7d1c6972','UId':'b41e02a8-388d-4f89-a2cf-524fa3e79099','Col':6,'Row':31,'Format':'numberic','Value':'213675000','TargetCode':''}</v>
      </c>
    </row>
    <row r="145" spans="1:1" x14ac:dyDescent="0.25">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{'SheetId':'471cb1af-a389-4255-b9dd-016a7d1c6972','UId':'f4cc6ab3-2a4b-4ba2-8b5d-38d749985112','Col':7,'Row':31,'Format':'numberic','Value':'213675000','TargetCode':''}</v>
      </c>
    </row>
    <row r="146" spans="1:1" x14ac:dyDescent="0.25">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x14ac:dyDescent="0.25">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{'SheetId':'471cb1af-a389-4255-b9dd-016a7d1c6972','UId':'4f68404f-fe18-4406-a628-6e9497915cb1','Col':4,'Row':32,'Format':'numberic','Value':'66000000','TargetCode':''}</v>
      </c>
    </row>
    <row r="148" spans="1:1" x14ac:dyDescent="0.25">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{'SheetId':'471cb1af-a389-4255-b9dd-016a7d1c6972','UId':'444b7044-a735-4f7b-9a93-7f7e7fcb8dfa','Col':5,'Row':32,'Format':'numberic','Value':'66000000','TargetCode':''}</v>
      </c>
    </row>
    <row r="149" spans="1:1" x14ac:dyDescent="0.25">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{'SheetId':'471cb1af-a389-4255-b9dd-016a7d1c6972','UId':'089d4c07-8687-4b9b-af51-2b1fdd20c944','Col':6,'Row':32,'Format':'numberic','Value':'66000000','TargetCode':''}</v>
      </c>
    </row>
    <row r="150" spans="1:1" x14ac:dyDescent="0.25">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{'SheetId':'471cb1af-a389-4255-b9dd-016a7d1c6972','UId':'40ebf994-f0c7-489f-ab17-f90ae69aaeb1','Col':7,'Row':32,'Format':'numberic','Value':'66000000','TargetCode':''}</v>
      </c>
    </row>
    <row r="151" spans="1:1" x14ac:dyDescent="0.25">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x14ac:dyDescent="0.25">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x14ac:dyDescent="0.25">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x14ac:dyDescent="0.25">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x14ac:dyDescent="0.25">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x14ac:dyDescent="0.25">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x14ac:dyDescent="0.25">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x14ac:dyDescent="0.25">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x14ac:dyDescent="0.25">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x14ac:dyDescent="0.25">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x14ac:dyDescent="0.25">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x14ac:dyDescent="0.25">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x14ac:dyDescent="0.25">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x14ac:dyDescent="0.25">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x14ac:dyDescent="0.25">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x14ac:dyDescent="0.25">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x14ac:dyDescent="0.25">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x14ac:dyDescent="0.25">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x14ac:dyDescent="0.25">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x14ac:dyDescent="0.25">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x14ac:dyDescent="0.25">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x14ac:dyDescent="0.25">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{'SheetId':'471cb1af-a389-4255-b9dd-016a7d1c6972','UId':'2a086eec-6f10-4d0c-87ed-939beda15071','Col':4,'Row':37,'Format':'numberic','Value':'78669904','TargetCode':''}</v>
      </c>
    </row>
    <row r="173" spans="1:1" x14ac:dyDescent="0.25">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{'SheetId':'471cb1af-a389-4255-b9dd-016a7d1c6972','UId':'7acb86e0-fc9a-48c5-a1c6-0a05101f0069','Col':5,'Row':37,'Format':'numberic','Value':'78669904','TargetCode':''}</v>
      </c>
    </row>
    <row r="174" spans="1:1" x14ac:dyDescent="0.25">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{'SheetId':'471cb1af-a389-4255-b9dd-016a7d1c6972','UId':'dc093b78-cf69-4486-a226-7a713131dc9e','Col':6,'Row':37,'Format':'numberic','Value':'77603403','TargetCode':''}</v>
      </c>
    </row>
    <row r="175" spans="1:1" x14ac:dyDescent="0.25">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{'SheetId':'471cb1af-a389-4255-b9dd-016a7d1c6972','UId':'53fff2a9-1984-4dbc-9c7b-8306cf181f9c','Col':7,'Row':37,'Format':'numberic','Value':'77603403','TargetCode':''}</v>
      </c>
    </row>
    <row r="176" spans="1:1" x14ac:dyDescent="0.25">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 ','TargetCode':''}</v>
      </c>
    </row>
    <row r="177" spans="1:1" x14ac:dyDescent="0.25">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x14ac:dyDescent="0.25">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x14ac:dyDescent="0.25">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 ','TargetCode':''}</v>
      </c>
    </row>
    <row r="180" spans="1:1" x14ac:dyDescent="0.25">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{'SheetId':'5ca8c4ee-b8a7-4cfd-b34f-43f723c1d20d','UId':'ce6a181f-084a-4a33-b6a9-651185810bdc','Col':4,'Row':3,'Format':'numberic','Value':'1394381410','TargetCode':''}</v>
      </c>
    </row>
    <row r="181" spans="1:1" x14ac:dyDescent="0.25">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{'SheetId':'5ca8c4ee-b8a7-4cfd-b34f-43f723c1d20d','UId':'1d939e59-c69a-48bf-904a-315ceeda28ea','Col':5,'Row':3,'Format':'numberic','Value':'1791558244','TargetCode':''}</v>
      </c>
    </row>
    <row r="182" spans="1:1" x14ac:dyDescent="0.25">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 ','TargetCode':''}</v>
      </c>
    </row>
    <row r="183" spans="1:1" x14ac:dyDescent="0.25">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{'SheetId':'5ca8c4ee-b8a7-4cfd-b34f-43f723c1d20d','UId':'b02ad78a-3fdd-4842-b83c-00dd3755cf07','Col':4,'Row':4,'Format':'numberic','Value':'1394381410','TargetCode':''}</v>
      </c>
    </row>
    <row r="184" spans="1:1" x14ac:dyDescent="0.25">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{'SheetId':'5ca8c4ee-b8a7-4cfd-b34f-43f723c1d20d','UId':'836e99a6-b97f-484f-b6a4-45a3d3c12de4','Col':5,'Row':4,'Format':'numberic','Value':'1791558244','TargetCode':''}</v>
      </c>
    </row>
    <row r="185" spans="1:1" x14ac:dyDescent="0.25">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 ','TargetCode':''}</v>
      </c>
    </row>
    <row r="186" spans="1:1" x14ac:dyDescent="0.25">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{'SheetId':'5ca8c4ee-b8a7-4cfd-b34f-43f723c1d20d','UId':'d9875ef9-de68-42f5-997b-3ced15c6e4b1','Col':4,'Row':5,'Format':'numberic','Value':'0','TargetCode':''}</v>
      </c>
    </row>
    <row r="187" spans="1:1" x14ac:dyDescent="0.25">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{'SheetId':'5ca8c4ee-b8a7-4cfd-b34f-43f723c1d20d','UId':'1dffb530-ac80-4ef8-8b5d-a01ed56e85ae','Col':5,'Row':5,'Format':'numberic','Value':'0','TargetCode':''}</v>
      </c>
    </row>
    <row r="188" spans="1:1" x14ac:dyDescent="0.25">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 ','TargetCode':''}</v>
      </c>
    </row>
    <row r="189" spans="1:1" x14ac:dyDescent="0.25">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{'SheetId':'5ca8c4ee-b8a7-4cfd-b34f-43f723c1d20d','UId':'716975d1-7fdb-4857-aa1f-42944193125d','Col':4,'Row':6,'Format':'numberic','Value':'0','TargetCode':''}</v>
      </c>
    </row>
    <row r="190" spans="1:1" x14ac:dyDescent="0.25">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{'SheetId':'5ca8c4ee-b8a7-4cfd-b34f-43f723c1d20d','UId':'8e457463-0132-4bf1-a716-54152f35ecd2','Col':5,'Row':6,'Format':'numberic','Value':'0','TargetCode':''}</v>
      </c>
    </row>
    <row r="191" spans="1:1" x14ac:dyDescent="0.25">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 ','TargetCode':''}</v>
      </c>
    </row>
    <row r="192" spans="1:1" x14ac:dyDescent="0.25">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{'SheetId':'5ca8c4ee-b8a7-4cfd-b34f-43f723c1d20d','UId':'1182a4f0-62b3-42fd-844d-6b2e0c51aaf3','Col':4,'Row':7,'Format':'numberic','Value':'1394381410','TargetCode':''}</v>
      </c>
    </row>
    <row r="193" spans="1:1" x14ac:dyDescent="0.25">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{'SheetId':'5ca8c4ee-b8a7-4cfd-b34f-43f723c1d20d','UId':'4a4befef-0d8e-4f29-ac71-ac02e1daf876','Col':5,'Row':7,'Format':'numberic','Value':'1791558244','TargetCode':''}</v>
      </c>
    </row>
    <row r="194" spans="1:1" x14ac:dyDescent="0.25">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 ','TargetCode':''}</v>
      </c>
    </row>
    <row r="195" spans="1:1" x14ac:dyDescent="0.25">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x14ac:dyDescent="0.25">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x14ac:dyDescent="0.25">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 ','TargetCode':''}</v>
      </c>
    </row>
    <row r="198" spans="1:1" x14ac:dyDescent="0.25">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{'SheetId':'5ca8c4ee-b8a7-4cfd-b34f-43f723c1d20d','UId':'4e13c738-8973-49e9-b555-01e9514e9f1f','Col':4,'Row':9,'Format':'numberic','Value':'0','TargetCode':''}</v>
      </c>
    </row>
    <row r="199" spans="1:1" x14ac:dyDescent="0.25">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{'SheetId':'5ca8c4ee-b8a7-4cfd-b34f-43f723c1d20d','UId':'f3815463-910f-487b-929a-28460ea2ccf6','Col':5,'Row':9,'Format':'numberic','Value':'0','TargetCode':''}</v>
      </c>
    </row>
    <row r="200" spans="1:1" x14ac:dyDescent="0.25">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 ','TargetCode':''}</v>
      </c>
    </row>
    <row r="201" spans="1:1" x14ac:dyDescent="0.25">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{'SheetId':'5ca8c4ee-b8a7-4cfd-b34f-43f723c1d20d','UId':'70b4c8de-9d01-42c3-9328-584157078ad2','Col':4,'Row':10,'Format':'numberic','Value':'114000000000','TargetCode':''}</v>
      </c>
    </row>
    <row r="202" spans="1:1" x14ac:dyDescent="0.25">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{'SheetId':'5ca8c4ee-b8a7-4cfd-b34f-43f723c1d20d','UId':'af330942-33a6-4666-bcd0-8031d89a48d3','Col':5,'Row':10,'Format':'numberic','Value':'112900000000','TargetCode':''}</v>
      </c>
    </row>
    <row r="203" spans="1:1" x14ac:dyDescent="0.25">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 ','TargetCode':''}</v>
      </c>
    </row>
    <row r="204" spans="1:1" x14ac:dyDescent="0.25">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{'SheetId':'5ca8c4ee-b8a7-4cfd-b34f-43f723c1d20d','UId':'a9ac8c83-8f86-4ac0-bc93-2e0ccf1bde7b','Col':4,'Row':11,'Format':'numberic','Value':'114000000000','TargetCode':''}</v>
      </c>
    </row>
    <row r="205" spans="1:1" x14ac:dyDescent="0.25">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{'SheetId':'5ca8c4ee-b8a7-4cfd-b34f-43f723c1d20d','UId':'ad1c9ab5-40ea-43f5-8b81-22d1c2ae84bc','Col':5,'Row':11,'Format':'numberic','Value':'112900000000','TargetCode':''}</v>
      </c>
    </row>
    <row r="206" spans="1:1" x14ac:dyDescent="0.25">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x14ac:dyDescent="0.25">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{'SheetId':'5ca8c4ee-b8a7-4cfd-b34f-43f723c1d20d','UId':'ae35444f-eacb-4670-ae19-d5a4997fa00d','Col':4,'Row':12,'Format':'numberic','Value':'0','TargetCode':''}</v>
      </c>
    </row>
    <row r="208" spans="1:1" x14ac:dyDescent="0.25">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{'SheetId':'5ca8c4ee-b8a7-4cfd-b34f-43f723c1d20d','UId':'8a2b31f2-32ad-4736-aa18-cfa3cef6299a','Col':5,'Row':12,'Format':'numberic','Value':'0','TargetCode':''}</v>
      </c>
    </row>
    <row r="209" spans="1:1" x14ac:dyDescent="0.25">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 ','TargetCode':''}</v>
      </c>
    </row>
    <row r="210" spans="1:1" x14ac:dyDescent="0.25">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x14ac:dyDescent="0.25">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x14ac:dyDescent="0.25">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 ','TargetCode':''}</v>
      </c>
    </row>
    <row r="213" spans="1:1" x14ac:dyDescent="0.25">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{'SheetId':'5ca8c4ee-b8a7-4cfd-b34f-43f723c1d20d','UId':'edf356bc-76e8-4073-807b-89247b115eb3','Col':4,'Row':14,'Format':'numberic','Value':'0','TargetCode':''}</v>
      </c>
    </row>
    <row r="214" spans="1:1" x14ac:dyDescent="0.25">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{'SheetId':'5ca8c4ee-b8a7-4cfd-b34f-43f723c1d20d','UId':'dd26ab28-8e45-4175-9fd2-5b88a795ed52','Col':5,'Row':14,'Format':'numberic','Value':'0','TargetCode':''}</v>
      </c>
    </row>
    <row r="215" spans="1:1" x14ac:dyDescent="0.25">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 ','TargetCode':''}</v>
      </c>
    </row>
    <row r="216" spans="1:1" x14ac:dyDescent="0.25">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{'SheetId':'5ca8c4ee-b8a7-4cfd-b34f-43f723c1d20d','UId':'4c057c2c-b13a-4e8a-9162-afb0dcd861ba','Col':4,'Row':15,'Format':'numberic','Value':'0','TargetCode':''}</v>
      </c>
    </row>
    <row r="217" spans="1:1" x14ac:dyDescent="0.25">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{'SheetId':'5ca8c4ee-b8a7-4cfd-b34f-43f723c1d20d','UId':'d7c7b84b-a2c3-4c1c-9681-93966dcd73c3','Col':5,'Row':15,'Format':'numberic','Value':'0','TargetCode':''}</v>
      </c>
    </row>
    <row r="218" spans="1:1" x14ac:dyDescent="0.25">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 ','TargetCode':''}</v>
      </c>
    </row>
    <row r="219" spans="1:1" x14ac:dyDescent="0.25">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{'SheetId':'5ca8c4ee-b8a7-4cfd-b34f-43f723c1d20d','UId':'3b378ccf-8e0f-424f-8d0d-0b2daa559854','Col':4,'Row':16,'Format':'numberic','Value':'13000000000','TargetCode':''}</v>
      </c>
    </row>
    <row r="220" spans="1:1" x14ac:dyDescent="0.25">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{'SheetId':'5ca8c4ee-b8a7-4cfd-b34f-43f723c1d20d','UId':'bddc1dbe-abc7-4aa2-8cd5-afa8c3613640','Col':5,'Row':16,'Format':'numberic','Value':'13000000000','TargetCode':''}</v>
      </c>
    </row>
    <row r="221" spans="1:1" x14ac:dyDescent="0.25">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 ','TargetCode':''}</v>
      </c>
    </row>
    <row r="222" spans="1:1" x14ac:dyDescent="0.25">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{'SheetId':'5ca8c4ee-b8a7-4cfd-b34f-43f723c1d20d','UId':'de88c083-4fdd-4aeb-a9ca-2390f8b3c4f0','Col':4,'Row':17,'Format':'numberic','Value':'101000000000','TargetCode':''}</v>
      </c>
    </row>
    <row r="223" spans="1:1" x14ac:dyDescent="0.25">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{'SheetId':'5ca8c4ee-b8a7-4cfd-b34f-43f723c1d20d','UId':'9c0b055c-06c2-4503-a5ac-c163e67ff53a','Col':5,'Row':17,'Format':'numberic','Value':'99900000000','TargetCode':''}</v>
      </c>
    </row>
    <row r="224" spans="1:1" x14ac:dyDescent="0.25">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 ','TargetCode':''}</v>
      </c>
    </row>
    <row r="225" spans="1:1" x14ac:dyDescent="0.25">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x14ac:dyDescent="0.25">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227" spans="1:1" x14ac:dyDescent="0.25">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 ','TargetCode':''}</v>
      </c>
    </row>
    <row r="228" spans="1:1" x14ac:dyDescent="0.25">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x14ac:dyDescent="0.25">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x14ac:dyDescent="0.25">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 ','TargetCode':''}</v>
      </c>
    </row>
    <row r="231" spans="1:1" x14ac:dyDescent="0.25">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x14ac:dyDescent="0.25">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x14ac:dyDescent="0.25">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 ','TargetCode':''}</v>
      </c>
    </row>
    <row r="234" spans="1:1" x14ac:dyDescent="0.25">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x14ac:dyDescent="0.25">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x14ac:dyDescent="0.25">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 ','TargetCode':''}</v>
      </c>
    </row>
    <row r="237" spans="1:1" x14ac:dyDescent="0.25">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x14ac:dyDescent="0.25">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x14ac:dyDescent="0.25">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 ','TargetCode':''}</v>
      </c>
    </row>
    <row r="240" spans="1:1" x14ac:dyDescent="0.25">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{'SheetId':'5ca8c4ee-b8a7-4cfd-b34f-43f723c1d20d','UId':'ca58cbba-98b3-49a4-9da9-393869356c26','Col':4,'Row':23,'Format':'numberic','Value':'5260958219','TargetCode':''}</v>
      </c>
    </row>
    <row r="241" spans="1:1" x14ac:dyDescent="0.25">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{'SheetId':'5ca8c4ee-b8a7-4cfd-b34f-43f723c1d20d','UId':'ba14a456-c472-4698-ac5e-238c3081cf55','Col':5,'Row':23,'Format':'numberic','Value':'2523224248','TargetCode':''}</v>
      </c>
    </row>
    <row r="242" spans="1:1" x14ac:dyDescent="0.25">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 ','TargetCode':''}</v>
      </c>
    </row>
    <row r="243" spans="1:1" x14ac:dyDescent="0.25">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{'SheetId':'5ca8c4ee-b8a7-4cfd-b34f-43f723c1d20d','UId':'1cc19574-a596-49ed-abda-59329314ed5a','Col':4,'Row':24,'Format':'numberic','Value':'0','TargetCode':''}</v>
      </c>
    </row>
    <row r="244" spans="1:1" x14ac:dyDescent="0.25">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{'SheetId':'5ca8c4ee-b8a7-4cfd-b34f-43f723c1d20d','UId':'078568e9-620f-436b-bc66-ca4eaa29bcd7','Col':5,'Row':24,'Format':'numberic','Value':'0','TargetCode':''}</v>
      </c>
    </row>
    <row r="245" spans="1:1" x14ac:dyDescent="0.25">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 ','TargetCode':''}</v>
      </c>
    </row>
    <row r="246" spans="1:1" x14ac:dyDescent="0.25">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x14ac:dyDescent="0.25">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x14ac:dyDescent="0.25">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 ','TargetCode':''}</v>
      </c>
    </row>
    <row r="249" spans="1:1" x14ac:dyDescent="0.25">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{'SheetId':'5ca8c4ee-b8a7-4cfd-b34f-43f723c1d20d','UId':'46e43a64-dfba-43ba-b9bf-ecc5f455b6ba','Col':4,'Row':26,'Format':'numberic','Value':'5260958219','TargetCode':''}</v>
      </c>
    </row>
    <row r="250" spans="1:1" x14ac:dyDescent="0.25">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{'SheetId':'5ca8c4ee-b8a7-4cfd-b34f-43f723c1d20d','UId':'dcd217af-892e-4c67-b714-3319381669b6','Col':5,'Row':26,'Format':'numberic','Value':'2523224248','TargetCode':''}</v>
      </c>
    </row>
    <row r="251" spans="1:1" x14ac:dyDescent="0.25">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 ','TargetCode':''}</v>
      </c>
    </row>
    <row r="252" spans="1:1" x14ac:dyDescent="0.25">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253" spans="1:1" x14ac:dyDescent="0.25">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x14ac:dyDescent="0.25">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 ','TargetCode':''}</v>
      </c>
    </row>
    <row r="255" spans="1:1" x14ac:dyDescent="0.25">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x14ac:dyDescent="0.25">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x14ac:dyDescent="0.25">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 ','TargetCode':''}</v>
      </c>
    </row>
    <row r="258" spans="1:1" x14ac:dyDescent="0.25">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259" spans="1:1" x14ac:dyDescent="0.25">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x14ac:dyDescent="0.25">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 ','TargetCode':''}</v>
      </c>
    </row>
    <row r="261" spans="1:1" x14ac:dyDescent="0.25">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x14ac:dyDescent="0.25">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x14ac:dyDescent="0.25">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 ','TargetCode':''}</v>
      </c>
    </row>
    <row r="264" spans="1:1" x14ac:dyDescent="0.25">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x14ac:dyDescent="0.25">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x14ac:dyDescent="0.25">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 ','TargetCode':''}</v>
      </c>
    </row>
    <row r="267" spans="1:1" x14ac:dyDescent="0.25">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x14ac:dyDescent="0.25">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x14ac:dyDescent="0.25">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 ','TargetCode':''}</v>
      </c>
    </row>
    <row r="270" spans="1:1" x14ac:dyDescent="0.25">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x14ac:dyDescent="0.25">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x14ac:dyDescent="0.25">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 ','TargetCode':''}</v>
      </c>
    </row>
    <row r="273" spans="1:1" x14ac:dyDescent="0.25">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{'SheetId':'5ca8c4ee-b8a7-4cfd-b34f-43f723c1d20d','UId':'b4372668-0a1e-41fc-9997-88d70fbd3f1c','Col':4,'Row':34,'Format':'numberic','Value':'5260958219','TargetCode':''}</v>
      </c>
    </row>
    <row r="274" spans="1:1" x14ac:dyDescent="0.25">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{'SheetId':'5ca8c4ee-b8a7-4cfd-b34f-43f723c1d20d','UId':'b3e6f0f8-39ef-4244-88ea-6cc64ad3a9c2','Col':5,'Row':34,'Format':'numberic','Value':'2523224248','TargetCode':''}</v>
      </c>
    </row>
    <row r="275" spans="1:1" x14ac:dyDescent="0.25">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 ','TargetCode':''}</v>
      </c>
    </row>
    <row r="276" spans="1:1" x14ac:dyDescent="0.25">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{'SheetId':'5ca8c4ee-b8a7-4cfd-b34f-43f723c1d20d','UId':'6eed3484-d4bc-4f35-804c-f9afc0b337cd','Col':4,'Row':35,'Format':'numberic','Value':'0','TargetCode':''}</v>
      </c>
    </row>
    <row r="277" spans="1:1" x14ac:dyDescent="0.25">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{'SheetId':'5ca8c4ee-b8a7-4cfd-b34f-43f723c1d20d','UId':'2d51cac2-506a-4398-9cfc-abf8e8ec2009','Col':5,'Row':35,'Format':'numberic','Value':'0','TargetCode':''}</v>
      </c>
    </row>
    <row r="278" spans="1:1" x14ac:dyDescent="0.25">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 ','TargetCode':''}</v>
      </c>
    </row>
    <row r="279" spans="1:1" x14ac:dyDescent="0.25">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{'SheetId':'5ca8c4ee-b8a7-4cfd-b34f-43f723c1d20d','UId':'9e7fc8c4-7116-4248-bf32-6812d8d17884','Col':4,'Row':36,'Format':'numberic','Value':'0','TargetCode':''}</v>
      </c>
    </row>
    <row r="280" spans="1:1" x14ac:dyDescent="0.25">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{'SheetId':'5ca8c4ee-b8a7-4cfd-b34f-43f723c1d20d','UId':'3478b069-834b-4dae-9394-003d07b0c62e','Col':5,'Row':36,'Format':'numberic','Value':'0','TargetCode':''}</v>
      </c>
    </row>
    <row r="281" spans="1:1" x14ac:dyDescent="0.25">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 ','TargetCode':''}</v>
      </c>
    </row>
    <row r="282" spans="1:1" x14ac:dyDescent="0.25">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{'SheetId':'5ca8c4ee-b8a7-4cfd-b34f-43f723c1d20d','UId':'17a56b92-c365-41d8-89ea-786c171e3ec2','Col':4,'Row':37,'Format':'numberic','Value':'0','TargetCode':''}</v>
      </c>
    </row>
    <row r="283" spans="1:1" x14ac:dyDescent="0.25">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{'SheetId':'5ca8c4ee-b8a7-4cfd-b34f-43f723c1d20d','UId':'789be0a9-2df4-45c3-b6c1-7ca2f80cd015','Col':5,'Row':37,'Format':'numberic','Value':'0','TargetCode':''}</v>
      </c>
    </row>
    <row r="284" spans="1:1" x14ac:dyDescent="0.25">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 ','TargetCode':''}</v>
      </c>
    </row>
    <row r="285" spans="1:1" x14ac:dyDescent="0.25">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{'SheetId':'5ca8c4ee-b8a7-4cfd-b34f-43f723c1d20d','UId':'64548593-35e3-4ccf-9736-13141cd4a9c4','Col':4,'Row':38,'Format':'numberic','Value':'4499656849','TargetCode':''}</v>
      </c>
    </row>
    <row r="286" spans="1:1" x14ac:dyDescent="0.25">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{'SheetId':'5ca8c4ee-b8a7-4cfd-b34f-43f723c1d20d','UId':'f019a5a0-823b-444f-810a-e9077da9e98e','Col':5,'Row':38,'Format':'numberic','Value':'2245416029','TargetCode':''}</v>
      </c>
    </row>
    <row r="287" spans="1:1" x14ac:dyDescent="0.25">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 ','TargetCode':''}</v>
      </c>
    </row>
    <row r="288" spans="1:1" x14ac:dyDescent="0.25">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{'SheetId':'5ca8c4ee-b8a7-4cfd-b34f-43f723c1d20d','UId':'f4c59817-64fd-4c21-bf81-9d5d241629b9','Col':4,'Row':39,'Format':'numberic','Value':'761301370','TargetCode':''}</v>
      </c>
    </row>
    <row r="289" spans="1:1" x14ac:dyDescent="0.25">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{'SheetId':'5ca8c4ee-b8a7-4cfd-b34f-43f723c1d20d','UId':'185b24e7-28df-4fbe-ae69-ced65e6de3bc','Col':5,'Row':39,'Format':'numberic','Value':'277808219','TargetCode':''}</v>
      </c>
    </row>
    <row r="290" spans="1:1" x14ac:dyDescent="0.25">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 ','TargetCode':''}</v>
      </c>
    </row>
    <row r="291" spans="1:1" x14ac:dyDescent="0.25">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x14ac:dyDescent="0.25">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x14ac:dyDescent="0.25">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 ','TargetCode':''}</v>
      </c>
    </row>
    <row r="294" spans="1:1" x14ac:dyDescent="0.25">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x14ac:dyDescent="0.25">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96" spans="1:1" x14ac:dyDescent="0.25">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 ','TargetCode':''}</v>
      </c>
    </row>
    <row r="297" spans="1:1" x14ac:dyDescent="0.25">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x14ac:dyDescent="0.25">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x14ac:dyDescent="0.25">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 ','TargetCode':''}</v>
      </c>
    </row>
    <row r="300" spans="1:1" x14ac:dyDescent="0.25">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x14ac:dyDescent="0.25">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x14ac:dyDescent="0.25">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 ','TargetCode':''}</v>
      </c>
    </row>
    <row r="303" spans="1:1" x14ac:dyDescent="0.25">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x14ac:dyDescent="0.25">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x14ac:dyDescent="0.25">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x14ac:dyDescent="0.25">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x14ac:dyDescent="0.25">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x14ac:dyDescent="0.25">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x14ac:dyDescent="0.25">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x14ac:dyDescent="0.25">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x14ac:dyDescent="0.25">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x14ac:dyDescent="0.25">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x14ac:dyDescent="0.25">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x14ac:dyDescent="0.25">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x14ac:dyDescent="0.25">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x14ac:dyDescent="0.25">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x14ac:dyDescent="0.25">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x14ac:dyDescent="0.25">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x14ac:dyDescent="0.25">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x14ac:dyDescent="0.25">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x14ac:dyDescent="0.25">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x14ac:dyDescent="0.25">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x14ac:dyDescent="0.25">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x14ac:dyDescent="0.25">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x14ac:dyDescent="0.25">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x14ac:dyDescent="0.25">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x14ac:dyDescent="0.25">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x14ac:dyDescent="0.25">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x14ac:dyDescent="0.25">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x14ac:dyDescent="0.25">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x14ac:dyDescent="0.25">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x14ac:dyDescent="0.25">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x14ac:dyDescent="0.25">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x14ac:dyDescent="0.25">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x14ac:dyDescent="0.25">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x14ac:dyDescent="0.25">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x14ac:dyDescent="0.25">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x14ac:dyDescent="0.25">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x14ac:dyDescent="0.25">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x14ac:dyDescent="0.25">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x14ac:dyDescent="0.25">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x14ac:dyDescent="0.25">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x14ac:dyDescent="0.25">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x14ac:dyDescent="0.25">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x14ac:dyDescent="0.25">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x14ac:dyDescent="0.25">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x14ac:dyDescent="0.25">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x14ac:dyDescent="0.25">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x14ac:dyDescent="0.25">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x14ac:dyDescent="0.25">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x14ac:dyDescent="0.25">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x14ac:dyDescent="0.25">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x14ac:dyDescent="0.25">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x14ac:dyDescent="0.25">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x14ac:dyDescent="0.25">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x14ac:dyDescent="0.25">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x14ac:dyDescent="0.25">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x14ac:dyDescent="0.25">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x14ac:dyDescent="0.25">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x14ac:dyDescent="0.25">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x14ac:dyDescent="0.25">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x14ac:dyDescent="0.25">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x14ac:dyDescent="0.25">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x14ac:dyDescent="0.25">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x14ac:dyDescent="0.25">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x14ac:dyDescent="0.25">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x14ac:dyDescent="0.25">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x14ac:dyDescent="0.25">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x14ac:dyDescent="0.25">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x14ac:dyDescent="0.25">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x14ac:dyDescent="0.25">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x14ac:dyDescent="0.25">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x14ac:dyDescent="0.25">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x14ac:dyDescent="0.25">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x14ac:dyDescent="0.25">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x14ac:dyDescent="0.25">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x14ac:dyDescent="0.25">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x14ac:dyDescent="0.25">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x14ac:dyDescent="0.25">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x14ac:dyDescent="0.25">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x14ac:dyDescent="0.25">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x14ac:dyDescent="0.25">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x14ac:dyDescent="0.25">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x14ac:dyDescent="0.25">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x14ac:dyDescent="0.25">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x14ac:dyDescent="0.25">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x14ac:dyDescent="0.25">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x14ac:dyDescent="0.25">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x14ac:dyDescent="0.25">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x14ac:dyDescent="0.25">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x14ac:dyDescent="0.25">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x14ac:dyDescent="0.25">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x14ac:dyDescent="0.25">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x14ac:dyDescent="0.25">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x14ac:dyDescent="0.25">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x14ac:dyDescent="0.25">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x14ac:dyDescent="0.25">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x14ac:dyDescent="0.25">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x14ac:dyDescent="0.25">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x14ac:dyDescent="0.25">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x14ac:dyDescent="0.25">
      <c r="A401" t="str">
        <f>CONCATENATE("{'SheetId':'cc406fba-8c30-4081-be82-2550c22e6d74'",",","'UId':'79357f94-95f3-4054-9e09-d7eb32a09556'",",'Col':",COLUMN(GTTSRong_06107!E2),",'Row':",ROW(GTTSRong_06107!E2),",","'Format':'numberic'",",'Value':'",SUBSTITUTE(GTTSRong_06107!E2,"'","\'"),"','TargetCode':''}")</f>
        <v>{'SheetId':'cc406fba-8c30-4081-be82-2550c22e6d74','UId':'79357f94-95f3-4054-9e09-d7eb32a09556','Col':5,'Row':2,'Format':'numberic','Value':'116965740516','TargetCode':''}</v>
      </c>
    </row>
    <row r="402" spans="1:1" x14ac:dyDescent="0.25">
      <c r="A402" t="str">
        <f>CONCATENATE("{'SheetId':'cc406fba-8c30-4081-be82-2550c22e6d74'",",","'UId':'a6dcd0ad-4b54-4a2d-b8ce-1c1a75847de7'",",'Col':",COLUMN(GTTSRong_06107!F2),",'Row':",ROW(GTTSRong_06107!F2),",","'Format':'numberic'",",'Value':'",SUBSTITUTE(GTTSRong_06107!F2,"'","\'"),"','TargetCode':''}")</f>
        <v>{'SheetId':'cc406fba-8c30-4081-be82-2550c22e6d74','UId':'a6dcd0ad-4b54-4a2d-b8ce-1c1a75847de7','Col':6,'Row':2,'Format':'numberic','Value':'112298730193','TargetCode':''}</v>
      </c>
    </row>
    <row r="403" spans="1:1" x14ac:dyDescent="0.25">
      <c r="A403" t="str">
        <f>CONCATENATE("{'SheetId':'cc406fba-8c30-4081-be82-2550c22e6d74'",",","'UId':'28d8656d-5755-4bd7-8f0d-afa52274ec2c'",",'Col':",COLUMN(GTTSRong_06107!E3),",'Row':",ROW(GTTSRong_06107!E3),",","'Format':'numberic'",",'Value':'",SUBSTITUTE(GTTSRong_06107!E3,"'","\'"),"','TargetCode':''}")</f>
        <v>{'SheetId':'cc406fba-8c30-4081-be82-2550c22e6d74','UId':'28d8656d-5755-4bd7-8f0d-afa52274ec2c','Col':5,'Row':3,'Format':'numberic','Value':'3531071997','TargetCode':''}</v>
      </c>
    </row>
    <row r="404" spans="1:1" x14ac:dyDescent="0.25">
      <c r="A404" t="str">
        <f>CONCATENATE("{'SheetId':'cc406fba-8c30-4081-be82-2550c22e6d74'",",","'UId':'8ecb6551-e32d-44d4-82f1-eeb2ea295e18'",",'Col':",COLUMN(GTTSRong_06107!F3),",'Row':",ROW(GTTSRong_06107!F3),",","'Format':'numberic'",",'Value':'",SUBSTITUTE(GTTSRong_06107!F3,"'","\'"),"','TargetCode':''}")</f>
        <v>{'SheetId':'cc406fba-8c30-4081-be82-2550c22e6d74','UId':'8ecb6551-e32d-44d4-82f1-eeb2ea295e18','Col':6,'Row':3,'Format':'numberic','Value':'2070662147','TargetCode':''}</v>
      </c>
    </row>
    <row r="405" spans="1:1" x14ac:dyDescent="0.25">
      <c r="A405" t="str">
        <f>CONCATENATE("{'SheetId':'cc406fba-8c30-4081-be82-2550c22e6d74'",",","'UId':'9eead62f-62bf-4f0d-9aec-bca2396ddc4f'",",'Col':",COLUMN(GTTSRong_06107!E4),",'Row':",ROW(GTTSRong_06107!E4),",","'Format':'numberic'",",'Value':'",SUBSTITUTE(GTTSRong_06107!E4,"'","\'"),"','TargetCode':''}")</f>
        <v>{'SheetId':'cc406fba-8c30-4081-be82-2550c22e6d74','UId':'9eead62f-62bf-4f0d-9aec-bca2396ddc4f','Col':5,'Row':4,'Format':'numberic','Value':'3531071997','TargetCode':''}</v>
      </c>
    </row>
    <row r="406" spans="1:1" x14ac:dyDescent="0.25">
      <c r="A406" t="str">
        <f>CONCATENATE("{'SheetId':'cc406fba-8c30-4081-be82-2550c22e6d74'",",","'UId':'2455cfd2-f1e7-43be-8ca0-b39729692257'",",'Col':",COLUMN(GTTSRong_06107!F4),",'Row':",ROW(GTTSRong_06107!F4),",","'Format':'numberic'",",'Value':'",SUBSTITUTE(GTTSRong_06107!F4,"'","\'"),"','TargetCode':''}")</f>
        <v>{'SheetId':'cc406fba-8c30-4081-be82-2550c22e6d74','UId':'2455cfd2-f1e7-43be-8ca0-b39729692257','Col':6,'Row':4,'Format':'numberic','Value':'2070662147','TargetCode':''}</v>
      </c>
    </row>
    <row r="407" spans="1:1" x14ac:dyDescent="0.25">
      <c r="A407" t="str">
        <f>CONCATENATE("{'SheetId':'cc406fba-8c30-4081-be82-2550c22e6d74'",",","'UId':'796ec01d-1a83-4925-bb5b-b3997dcc946f'",",'Col':",COLUMN(GTTSRong_06107!E5),",'Row':",ROW(GTTSRong_06107!E5),",","'Format':'numberic'",",'Value':'",SUBSTITUTE(GTTSRong_06107!E5,"'","\'"),"','TargetCode':''}")</f>
        <v>{'SheetId':'cc406fba-8c30-4081-be82-2550c22e6d74','UId':'796ec01d-1a83-4925-bb5b-b3997dcc946f','Col':5,'Row':5,'Format':'numberic','Value':'0','TargetCode':''}</v>
      </c>
    </row>
    <row r="408" spans="1:1" x14ac:dyDescent="0.25">
      <c r="A408" t="str">
        <f>CONCATENATE("{'SheetId':'cc406fba-8c30-4081-be82-2550c22e6d74'",",","'UId':'cb92336c-ef1f-4956-af67-8db239266b79'",",'Col':",COLUMN(GTTSRong_06107!F5),",'Row':",ROW(GTTSRong_06107!F5),",","'Format':'numberic'",",'Value':'",SUBSTITUTE(GTTSRong_06107!F5,"'","\'"),"','TargetCode':''}")</f>
        <v>{'SheetId':'cc406fba-8c30-4081-be82-2550c22e6d74','UId':'cb92336c-ef1f-4956-af67-8db239266b79','Col':6,'Row':5,'Format':'numberic','Value':'0','TargetCode':''}</v>
      </c>
    </row>
    <row r="409" spans="1:1" x14ac:dyDescent="0.25">
      <c r="A409" t="str">
        <f>CONCATENATE("{'SheetId':'cc406fba-8c30-4081-be82-2550c22e6d74'",",","'UId':'8f9c3797-85e9-4375-92ff-6feaa0e7b1b7'",",'Col':",COLUMN(GTTSRong_06107!E6),",'Row':",ROW(GTTSRong_06107!E6),",","'Format':'numberic'",",'Value':'",SUBSTITUTE(GTTSRong_06107!E6,"'","\'"),"','TargetCode':''}")</f>
        <v>{'SheetId':'cc406fba-8c30-4081-be82-2550c22e6d74','UId':'8f9c3797-85e9-4375-92ff-6feaa0e7b1b7','Col':5,'Row':6,'Format':'numberic','Value':'-92892573','TargetCode':''}</v>
      </c>
    </row>
    <row r="410" spans="1:1" x14ac:dyDescent="0.25">
      <c r="A410" t="str">
        <f>CONCATENATE("{'SheetId':'cc406fba-8c30-4081-be82-2550c22e6d74'",",","'UId':'baa41148-c59f-4afa-a311-5d423c7a8cc2'",",'Col':",COLUMN(GTTSRong_06107!F6),",'Row':",ROW(GTTSRong_06107!F6),",","'Format':'numberic'",",'Value':'",SUBSTITUTE(GTTSRong_06107!F6,"'","\'"),"','TargetCode':''}")</f>
        <v>{'SheetId':'cc406fba-8c30-4081-be82-2550c22e6d74','UId':'baa41148-c59f-4afa-a311-5d423c7a8cc2','Col':6,'Row':6,'Format':'numberic','Value':'-21665679','TargetCode':''}</v>
      </c>
    </row>
    <row r="411" spans="1:1" x14ac:dyDescent="0.25">
      <c r="A411" t="str">
        <f>CONCATENATE("{'SheetId':'cc406fba-8c30-4081-be82-2550c22e6d74'",",","'UId':'e32293a1-cd42-4d6b-b8f0-d25ffb5d0ae7'",",'Col':",COLUMN(GTTSRong_06107!E7),",'Row':",ROW(GTTSRong_06107!E7),",","'Format':'numberic'",",'Value':'",SUBSTITUTE(GTTSRong_06107!E7,"'","\'"),"','TargetCode':''}")</f>
        <v>{'SheetId':'cc406fba-8c30-4081-be82-2550c22e6d74','UId':'e32293a1-cd42-4d6b-b8f0-d25ffb5d0ae7','Col':5,'Row':7,'Format':'numberic','Value':'0','TargetCode':''}</v>
      </c>
    </row>
    <row r="412" spans="1:1" x14ac:dyDescent="0.25">
      <c r="A412" t="str">
        <f>CONCATENATE("{'SheetId':'cc406fba-8c30-4081-be82-2550c22e6d74'",",","'UId':'f97009f8-4bb0-4fb7-b47b-9c05c01fa01a'",",'Col':",COLUMN(GTTSRong_06107!F7),",'Row':",ROW(GTTSRong_06107!F7),",","'Format':'numberic'",",'Value':'",SUBSTITUTE(GTTSRong_06107!F7,"'","\'"),"','TargetCode':''}")</f>
        <v>{'SheetId':'cc406fba-8c30-4081-be82-2550c22e6d74','UId':'f97009f8-4bb0-4fb7-b47b-9c05c01fa01a','Col':6,'Row':7,'Format':'numberic','Value':'0','TargetCode':''}</v>
      </c>
    </row>
    <row r="413" spans="1:1" x14ac:dyDescent="0.25">
      <c r="A413" t="str">
        <f>CONCATENATE("{'SheetId':'cc406fba-8c30-4081-be82-2550c22e6d74'",",","'UId':'fe23dd0b-5e6f-4dca-b641-6dbc8be7cfb1'",",'Col':",COLUMN(GTTSRong_06107!E8),",'Row':",ROW(GTTSRong_06107!E8),",","'Format':'numberic'",",'Value':'",SUBSTITUTE(GTTSRong_06107!E8,"'","\'"),"','TargetCode':''}")</f>
        <v>{'SheetId':'cc406fba-8c30-4081-be82-2550c22e6d74','UId':'fe23dd0b-5e6f-4dca-b641-6dbc8be7cfb1','Col':5,'Row':8,'Format':'numberic','Value':'-92892573','TargetCode':''}</v>
      </c>
    </row>
    <row r="414" spans="1:1" x14ac:dyDescent="0.25">
      <c r="A414" t="str">
        <f>CONCATENATE("{'SheetId':'cc406fba-8c30-4081-be82-2550c22e6d74'",",","'UId':'e633aa90-04ec-40bb-a2c0-2cf37e64cee5'",",'Col':",COLUMN(GTTSRong_06107!F8),",'Row':",ROW(GTTSRong_06107!F8),",","'Format':'numberic'",",'Value':'",SUBSTITUTE(GTTSRong_06107!F8,"'","\'"),"','TargetCode':''}")</f>
        <v>{'SheetId':'cc406fba-8c30-4081-be82-2550c22e6d74','UId':'e633aa90-04ec-40bb-a2c0-2cf37e64cee5','Col':6,'Row':8,'Format':'numberic','Value':'-21665679','TargetCode':''}</v>
      </c>
    </row>
    <row r="415" spans="1:1" x14ac:dyDescent="0.25">
      <c r="A415" t="str">
        <f>CONCATENATE("{'SheetId':'cc406fba-8c30-4081-be82-2550c22e6d74'",",","'UId':'9cc15fb3-0906-4ba0-9f14-04672940aac5'",",'Col':",COLUMN(GTTSRong_06107!E9),",'Row':",ROW(GTTSRong_06107!E9),",","'Format':'numberic'",",'Value':'",SUBSTITUTE(GTTSRong_06107!E9,"'","\'"),"','TargetCode':''}")</f>
        <v>{'SheetId':'cc406fba-8c30-4081-be82-2550c22e6d74','UId':'9cc15fb3-0906-4ba0-9f14-04672940aac5','Col':5,'Row':9,'Format':'numberic','Value':'120403919940','TargetCode':''}</v>
      </c>
    </row>
    <row r="416" spans="1:1" x14ac:dyDescent="0.25">
      <c r="A416" t="str">
        <f>CONCATENATE("{'SheetId':'cc406fba-8c30-4081-be82-2550c22e6d74'",",","'UId':'029ac059-4bb8-4227-ab12-af2619fd35a1'",",'Col':",COLUMN(GTTSRong_06107!F9),",'Row':",ROW(GTTSRong_06107!F9),",","'Format':'numberic'",",'Value':'",SUBSTITUTE(GTTSRong_06107!F9,"'","\'"),"','TargetCode':''}")</f>
        <v>{'SheetId':'cc406fba-8c30-4081-be82-2550c22e6d74','UId':'029ac059-4bb8-4227-ab12-af2619fd35a1','Col':6,'Row':9,'Format':'numberic','Value':'114347726661','TargetCode':''}</v>
      </c>
    </row>
    <row r="417" spans="1:1" x14ac:dyDescent="0.25">
      <c r="A417" t="str">
        <f>CONCATENATE("{'SheetId':'97f94cc4-2cf1-490f-9992-d56edff2a48b'",",","'UId':'9527d31a-2431-4b10-95c6-18ad2fc2d441'",",'Col':",COLUMN(BCDMDT_06108!D3),",'Row':",ROW(BCDMDT_06108!D3),",","'Format':'numberic'",",'Value':'",SUBSTITUTE(BCDMDT_06108!D3,"'","\'"),"','TargetCode':''}")</f>
        <v>{'SheetId':'97f94cc4-2cf1-490f-9992-d56edff2a48b','UId':'9527d31a-2431-4b10-95c6-18ad2fc2d441','Col':4,'Row':3,'Format':'numberic','Value':' ','TargetCode':''}</v>
      </c>
    </row>
    <row r="418" spans="1:1" x14ac:dyDescent="0.25">
      <c r="A418" t="str">
        <f>CONCATENATE("{'SheetId':'97f94cc4-2cf1-490f-9992-d56edff2a48b'",",","'UId':'8622dc28-55e7-4778-90a8-1294b8070fef'",",'Col':",COLUMN(BCDMDT_06108!E3),",'Row':",ROW(BCDMDT_06108!E3),",","'Format':'numberic'",",'Value':'",SUBSTITUTE(BCDMDT_06108!E3,"'","\'"),"','TargetCode':''}")</f>
        <v>{'SheetId':'97f94cc4-2cf1-490f-9992-d56edff2a48b','UId':'8622dc28-55e7-4778-90a8-1294b8070fef','Col':5,'Row':3,'Format':'numberic','Value':' ','TargetCode':''}</v>
      </c>
    </row>
    <row r="419" spans="1:1" x14ac:dyDescent="0.25">
      <c r="A419" t="str">
        <f>CONCATENATE("{'SheetId':'97f94cc4-2cf1-490f-9992-d56edff2a48b'",",","'UId':'600a43c2-8817-4fb1-b07d-1489b8175a7c'",",'Col':",COLUMN(BCDMDT_06108!F3),",'Row':",ROW(BCDMDT_06108!F3),",","'Format':'numberic'",",'Value':'",SUBSTITUTE(BCDMDT_06108!F3,"'","\'"),"','TargetCode':''}")</f>
        <v>{'SheetId':'97f94cc4-2cf1-490f-9992-d56edff2a48b','UId':'600a43c2-8817-4fb1-b07d-1489b8175a7c','Col':6,'Row':3,'Format':'numberic','Value':' ','TargetCode':''}</v>
      </c>
    </row>
    <row r="420" spans="1:1" x14ac:dyDescent="0.25">
      <c r="A420" t="str">
        <f>CONCATENATE("{'SheetId':'97f94cc4-2cf1-490f-9992-d56edff2a48b'",",","'UId':'46f5d149-8c4c-49b7-b1ef-761dea9cd15b'",",'Col':",COLUMN(BCDMDT_06108!G3),",'Row':",ROW(BCDMDT_06108!G3),",","'Format':'numberic'",",'Value':'",SUBSTITUTE(BCDMDT_06108!G3,"'","\'"),"','TargetCode':''}")</f>
        <v>{'SheetId':'97f94cc4-2cf1-490f-9992-d56edff2a48b','UId':'46f5d149-8c4c-49b7-b1ef-761dea9cd15b','Col':7,'Row':3,'Format':'numberic','Value':' ','TargetCode':''}</v>
      </c>
    </row>
    <row r="421" spans="1:1" x14ac:dyDescent="0.25">
      <c r="A421" t="str">
        <f>CONCATENATE("{'SheetId':'97f94cc4-2cf1-490f-9992-d56edff2a48b'",",","'UId':'ed3c5ca2-2902-4770-b52f-0df19c6164f5'",",'Col':",COLUMN(BCDMDT_06108!A5),",'Row':",ROW(BCDMDT_06108!A5),",","'ColDynamic':",COLUMN(BCDMDT_06108!A4),",","'RowDynamic':",ROW(BCDMDT_06108!A4),",","'Format':'numberic'",",'Value':'",SUBSTITUTE(BCDMDT_06108!A5,"'","\'"),"','TargetCode':''}")</f>
        <v>{'SheetId':'97f94cc4-2cf1-490f-9992-d56edff2a48b','UId':'ed3c5ca2-2902-4770-b52f-0df19c6164f5','Col':1,'Row':5,'ColDynamic':1,'RowDynamic':4,'Format':'numberic','Value':' ','TargetCode':''}</v>
      </c>
    </row>
    <row r="422" spans="1:1" x14ac:dyDescent="0.25">
      <c r="A422" t="str">
        <f>CONCATENATE("{'SheetId':'97f94cc4-2cf1-490f-9992-d56edff2a48b'",",","'UId':'86c0546a-ca66-4b7c-ae89-4fc46b6ed456'",",'Col':",COLUMN(BCDMDT_06108!B5),",'Row':",ROW(BCDMDT_06108!B5),",","'ColDynamic':",COLUMN(BCDMDT_06108!B4),",","'RowDynamic':",ROW(BCDMDT_06108!B4),",","'Format':'string'",",'Value':'",SUBSTITUTE(BCDMDT_06108!B5,"'","\'"),"','TargetCode':''}")</f>
        <v>{'SheetId':'97f94cc4-2cf1-490f-9992-d56edff2a48b','UId':'86c0546a-ca66-4b7c-ae89-4fc46b6ed456','Col':2,'Row':5,'ColDynamic':2,'RowDynamic':4,'Format':'string','Value':'TỔNG
TOTAL','TargetCode':''}</v>
      </c>
    </row>
    <row r="423" spans="1:1" x14ac:dyDescent="0.25">
      <c r="A423" t="str">
        <f>CONCATENATE("{'SheetId':'97f94cc4-2cf1-490f-9992-d56edff2a48b'",",","'UId':'5eecd5d1-f912-4152-84ab-e2bc7b20f384'",",'Col':",COLUMN(BCDMDT_06108!C5),",'Row':",ROW(BCDMDT_06108!C5),",","'ColDynamic':",COLUMN(BCDMDT_06108!C4),",","'RowDynamic':",ROW(BCDMDT_06108!C4),",","'Format':'numberic'",",'Value':'",SUBSTITUTE(BCDMDT_06108!C5,"'","\'"),"','TargetCode':''}")</f>
        <v>{'SheetId':'97f94cc4-2cf1-490f-9992-d56edff2a48b','UId':'5eecd5d1-f912-4152-84ab-e2bc7b20f384','Col':3,'Row':5,'ColDynamic':3,'RowDynamic':4,'Format':'numberic','Value':'4031','TargetCode':''}</v>
      </c>
    </row>
    <row r="424" spans="1:1" x14ac:dyDescent="0.25">
      <c r="A424" t="str">
        <f>CONCATENATE("{'SheetId':'97f94cc4-2cf1-490f-9992-d56edff2a48b'",",","'UId':'26dc47da-cc71-48ec-a5eb-74f077c24238'",",'Col':",COLUMN(BCDMDT_06108!D5),",'Row':",ROW(BCDMDT_06108!D5),",","'ColDynamic':",COLUMN(BCDMDT_06108!D4),",","'RowDynamic':",ROW(BCDMDT_06108!D4),",","'Format':'numberic'",",'Value':'",SUBSTITUTE(BCDMDT_06108!D5,"'","\'"),"','TargetCode':''}")</f>
        <v>{'SheetId':'97f94cc4-2cf1-490f-9992-d56edff2a48b','UId':'26dc47da-cc71-48ec-a5eb-74f077c24238','Col':4,'Row':5,'ColDynamic':4,'RowDynamic':4,'Format':'numberic','Value':'','TargetCode':''}</v>
      </c>
    </row>
    <row r="425" spans="1:1" x14ac:dyDescent="0.25">
      <c r="A425" t="str">
        <f>CONCATENATE("{'SheetId':'97f94cc4-2cf1-490f-9992-d56edff2a48b'",",","'UId':'87a7237e-6799-4cf5-83a6-85dafd4e1a4b'",",'Col':",COLUMN(BCDMDT_06108!E5),",'Row':",ROW(BCDMDT_06108!E5),",","'ColDynamic':",COLUMN(BCDMDT_06108!E4),",","'RowDynamic':",ROW(BCDMDT_06108!E4),",","'Format':'numberic'",",'Value':'",SUBSTITUTE(BCDMDT_06108!E5,"'","\'"),"','TargetCode':''}")</f>
        <v>{'SheetId':'97f94cc4-2cf1-490f-9992-d56edff2a48b','UId':'87a7237e-6799-4cf5-83a6-85dafd4e1a4b','Col':5,'Row':5,'ColDynamic':5,'RowDynamic':4,'Format':'numberic','Value':'','TargetCode':''}</v>
      </c>
    </row>
    <row r="426" spans="1:1" x14ac:dyDescent="0.25">
      <c r="A426" t="str">
        <f>CONCATENATE("{'SheetId':'97f94cc4-2cf1-490f-9992-d56edff2a48b'",",","'UId':'ddd66022-7315-4273-856e-5a771d38cba0'",",'Col':",COLUMN(BCDMDT_06108!F5),",'Row':",ROW(BCDMDT_06108!F5),",","'ColDynamic':",COLUMN(BCDMDT_06108!F4),",","'RowDynamic':",ROW(BCDMDT_06108!F4),",","'Format':'numberic'",",'Value':'",SUBSTITUTE(BCDMDT_06108!F5,"'","\'"),"','TargetCode':''}")</f>
        <v>{'SheetId':'97f94cc4-2cf1-490f-9992-d56edff2a48b','UId':'ddd66022-7315-4273-856e-5a771d38cba0','Col':6,'Row':5,'ColDynamic':6,'RowDynamic':4,'Format':'numberic','Value':'','TargetCode':''}</v>
      </c>
    </row>
    <row r="427" spans="1:1" x14ac:dyDescent="0.25">
      <c r="A427" t="str">
        <f>CONCATENATE("{'SheetId':'97f94cc4-2cf1-490f-9992-d56edff2a48b'",",","'UId':'97ee317b-4b7b-4686-89b0-a2bfc328450e'",",'Col':",COLUMN(BCDMDT_06108!G5),",'Row':",ROW(BCDMDT_06108!G5),",","'ColDynamic':",COLUMN(BCDMDT_06108!G4),",","'RowDynamic':",ROW(BCDMDT_06108!G4),",","'Format':'numberic'",",'Value':'",SUBSTITUTE(BCDMDT_06108!G5,"'","\'"),"','TargetCode':''}")</f>
        <v>{'SheetId':'97f94cc4-2cf1-490f-9992-d56edff2a48b','UId':'97ee317b-4b7b-4686-89b0-a2bfc328450e','Col':7,'Row':5,'ColDynamic':7,'RowDynamic':4,'Format':'numberic','Value':'','TargetCode':''}</v>
      </c>
    </row>
    <row r="428" spans="1:1" x14ac:dyDescent="0.25">
      <c r="A428" t="str">
        <f>CONCATENATE("{'SheetId':'97f94cc4-2cf1-490f-9992-d56edff2a48b'",",","'UId':'f1c9162d-ea12-4c03-8cdb-a1904c0cc1ab'",",'Col':",COLUMN(BCDMDT_06108!D6),",'Row':",ROW(BCDMDT_06108!D6),",","'Format':'numberic'",",'Value':'",SUBSTITUTE(BCDMDT_06108!D6,"'","\'"),"','TargetCode':''}")</f>
        <v>{'SheetId':'97f94cc4-2cf1-490f-9992-d56edff2a48b','UId':'f1c9162d-ea12-4c03-8cdb-a1904c0cc1ab','Col':4,'Row':6,'Format':'numberic','Value':' ','TargetCode':''}</v>
      </c>
    </row>
    <row r="429" spans="1:1" x14ac:dyDescent="0.25">
      <c r="A429" t="str">
        <f>CONCATENATE("{'SheetId':'97f94cc4-2cf1-490f-9992-d56edff2a48b'",",","'UId':'937ec53f-6e47-476a-a546-e12495e2969d'",",'Col':",COLUMN(BCDMDT_06108!E6),",'Row':",ROW(BCDMDT_06108!E6),",","'Format':'numberic'",",'Value':'",SUBSTITUTE(BCDMDT_06108!E6,"'","\'"),"','TargetCode':''}")</f>
        <v>{'SheetId':'97f94cc4-2cf1-490f-9992-d56edff2a48b','UId':'937ec53f-6e47-476a-a546-e12495e2969d','Col':5,'Row':6,'Format':'numberic','Value':' ','TargetCode':''}</v>
      </c>
    </row>
    <row r="430" spans="1:1" x14ac:dyDescent="0.25">
      <c r="A430" t="str">
        <f>CONCATENATE("{'SheetId':'97f94cc4-2cf1-490f-9992-d56edff2a48b'",",","'UId':'6e88e443-12ff-44d1-af93-fca2df696276'",",'Col':",COLUMN(BCDMDT_06108!F6),",'Row':",ROW(BCDMDT_06108!F6),",","'Format':'numberic'",",'Value':'",SUBSTITUTE(BCDMDT_06108!F6,"'","\'"),"','TargetCode':''}")</f>
        <v>{'SheetId':'97f94cc4-2cf1-490f-9992-d56edff2a48b','UId':'6e88e443-12ff-44d1-af93-fca2df696276','Col':6,'Row':6,'Format':'numberic','Value':'','TargetCode':''}</v>
      </c>
    </row>
    <row r="431" spans="1:1" x14ac:dyDescent="0.25">
      <c r="A431" t="str">
        <f>CONCATENATE("{'SheetId':'97f94cc4-2cf1-490f-9992-d56edff2a48b'",",","'UId':'ba0e82ea-c21c-4675-b750-90dfa12e0042'",",'Col':",COLUMN(BCDMDT_06108!G6),",'Row':",ROW(BCDMDT_06108!G6),",","'Format':'numberic'",",'Value':'",SUBSTITUTE(BCDMDT_06108!G6,"'","\'"),"','TargetCode':''}")</f>
        <v>{'SheetId':'97f94cc4-2cf1-490f-9992-d56edff2a48b','UId':'ba0e82ea-c21c-4675-b750-90dfa12e0042','Col':7,'Row':6,'Format':'numberic','Value':'','TargetCode':''}</v>
      </c>
    </row>
    <row r="432" spans="1:1" x14ac:dyDescent="0.25">
      <c r="A432" t="str">
        <f>CONCATENATE("{'SheetId':'97f94cc4-2cf1-490f-9992-d56edff2a48b'",",","'UId':'6f0f16af-6a9f-4072-9190-52f2b48c44a4'",",'Col':",COLUMN(BCDMDT_06108!A8),",'Row':",ROW(BCDMDT_06108!A8),",","'ColDynamic':",COLUMN(BCDMDT_06108!A9),",","'RowDynamic':",ROW(BCDMDT_06108!A9),",","'Format':'numberic'",",'Value':'",SUBSTITUTE(BCDMDT_06108!A8,"'","\'"),"','TargetCode':''}")</f>
        <v>{'SheetId':'97f94cc4-2cf1-490f-9992-d56edff2a48b','UId':'6f0f16af-6a9f-4072-9190-52f2b48c44a4','Col':1,'Row':8,'ColDynamic':1,'RowDynamic':9,'Format':'numberic','Value':' ','TargetCode':''}</v>
      </c>
    </row>
    <row r="433" spans="1:1" x14ac:dyDescent="0.25">
      <c r="A433" t="str">
        <f>CONCATENATE("{'SheetId':'97f94cc4-2cf1-490f-9992-d56edff2a48b'",",","'UId':'8d2401e5-0267-4970-91aa-7be41c9e91ef'",",'Col':",COLUMN(BCDMDT_06108!B8),",'Row':",ROW(BCDMDT_06108!B8),",","'ColDynamic':",COLUMN(BCDMDT_06108!B9),",","'RowDynamic':",ROW(BCDMDT_06108!B9),",","'Format':'string'",",'Value':'",SUBSTITUTE(BCDMDT_06108!B8,"'","\'"),"','TargetCode':''}")</f>
        <v>{'SheetId':'97f94cc4-2cf1-490f-9992-d56edff2a48b','UId':'8d2401e5-0267-4970-91aa-7be41c9e91ef','Col':2,'Row':8,'ColDynamic':2,'RowDynamic':9,'Format':'string','Value':'TỔNG
TOTAL','TargetCode':''}</v>
      </c>
    </row>
    <row r="434" spans="1:1" x14ac:dyDescent="0.25">
      <c r="A434" t="str">
        <f>CONCATENATE("{'SheetId':'97f94cc4-2cf1-490f-9992-d56edff2a48b'",",","'UId':'b8e4978f-6cd8-4c01-a5ed-cf4407e5dcf3'",",'Col':",COLUMN(BCDMDT_06108!C8),",'Row':",ROW(BCDMDT_06108!C8),",","'ColDynamic':",COLUMN(BCDMDT_06108!C9),",","'RowDynamic':",ROW(BCDMDT_06108!C9),",","'Format':'numberic'",",'Value':'",SUBSTITUTE(BCDMDT_06108!C8,"'","\'"),"','TargetCode':''}")</f>
        <v>{'SheetId':'97f94cc4-2cf1-490f-9992-d56edff2a48b','UId':'b8e4978f-6cd8-4c01-a5ed-cf4407e5dcf3','Col':3,'Row':8,'ColDynamic':3,'RowDynamic':9,'Format':'numberic','Value':'4033','TargetCode':''}</v>
      </c>
    </row>
    <row r="435" spans="1:1" x14ac:dyDescent="0.25">
      <c r="A435" t="str">
        <f>CONCATENATE("{'SheetId':'97f94cc4-2cf1-490f-9992-d56edff2a48b'",",","'UId':'0dda764f-f1ad-46a4-8c30-01732ca173c1'",",'Col':",COLUMN(BCDMDT_06108!D8),",'Row':",ROW(BCDMDT_06108!D8),",","'ColDynamic':",COLUMN(BCDMDT_06108!D9),",","'RowDynamic':",ROW(BCDMDT_06108!D9),",","'Format':'numberic'",",'Value':'",SUBSTITUTE(BCDMDT_06108!D8,"'","\'"),"','TargetCode':''}")</f>
        <v>{'SheetId':'97f94cc4-2cf1-490f-9992-d56edff2a48b','UId':'0dda764f-f1ad-46a4-8c30-01732ca173c1','Col':4,'Row':8,'ColDynamic':4,'RowDynamic':9,'Format':'numberic','Value':'','TargetCode':''}</v>
      </c>
    </row>
    <row r="436" spans="1:1" x14ac:dyDescent="0.25">
      <c r="A436" t="str">
        <f>CONCATENATE("{'SheetId':'97f94cc4-2cf1-490f-9992-d56edff2a48b'",",","'UId':'2763dd7a-870e-495d-9601-ec3bc219a616'",",'Col':",COLUMN(BCDMDT_06108!E8),",'Row':",ROW(BCDMDT_06108!E8),",","'ColDynamic':",COLUMN(BCDMDT_06108!E9),",","'RowDynamic':",ROW(BCDMDT_06108!E9),",","'Format':'numberic'",",'Value':'",SUBSTITUTE(BCDMDT_06108!E8,"'","\'"),"','TargetCode':''}")</f>
        <v>{'SheetId':'97f94cc4-2cf1-490f-9992-d56edff2a48b','UId':'2763dd7a-870e-495d-9601-ec3bc219a616','Col':5,'Row':8,'ColDynamic':5,'RowDynamic':9,'Format':'numberic','Value':'','TargetCode':''}</v>
      </c>
    </row>
    <row r="437" spans="1:1" x14ac:dyDescent="0.25">
      <c r="A437" t="str">
        <f>CONCATENATE("{'SheetId':'97f94cc4-2cf1-490f-9992-d56edff2a48b'",",","'UId':'d1384bac-e447-42c3-93f9-b74908915257'",",'Col':",COLUMN(BCDMDT_06108!F8),",'Row':",ROW(BCDMDT_06108!F8),",","'ColDynamic':",COLUMN(BCDMDT_06108!F9),",","'RowDynamic':",ROW(BCDMDT_06108!F9),",","'Format':'numberic'",",'Value':'",SUBSTITUTE(BCDMDT_06108!F8,"'","\'"),"','TargetCode':''}")</f>
        <v>{'SheetId':'97f94cc4-2cf1-490f-9992-d56edff2a48b','UId':'d1384bac-e447-42c3-93f9-b74908915257','Col':6,'Row':8,'ColDynamic':6,'RowDynamic':9,'Format':'numberic','Value':'0','TargetCode':''}</v>
      </c>
    </row>
    <row r="438" spans="1:1" x14ac:dyDescent="0.25">
      <c r="A438" t="str">
        <f>CONCATENATE("{'SheetId':'97f94cc4-2cf1-490f-9992-d56edff2a48b'",",","'UId':'256a504f-c672-41bb-b3d0-566e13d01a9a'",",'Col':",COLUMN(BCDMDT_06108!G8),",'Row':",ROW(BCDMDT_06108!G8),",","'ColDynamic':",COLUMN(BCDMDT_06108!G9),",","'RowDynamic':",ROW(BCDMDT_06108!G9),",","'Format':'numberic'",",'Value':'",SUBSTITUTE(BCDMDT_06108!G8,"'","\'"),"','TargetCode':''}")</f>
        <v>{'SheetId':'97f94cc4-2cf1-490f-9992-d56edff2a48b','UId':'256a504f-c672-41bb-b3d0-566e13d01a9a','Col':7,'Row':8,'ColDynamic':7,'RowDynamic':9,'Format':'numberic','Value':'0','TargetCode':''}</v>
      </c>
    </row>
    <row r="439" spans="1:1" x14ac:dyDescent="0.25">
      <c r="A439" t="str">
        <f>CONCATENATE("{'SheetId':'97f94cc4-2cf1-490f-9992-d56edff2a48b'",",","'UId':'b0313ec1-6a00-4332-83ea-77c4f924e325'",",'Col':",COLUMN(BCDMDT_06108!D9),",'Row':",ROW(BCDMDT_06108!D9),",","'Format':'numberic'",",'Value':'",SUBSTITUTE(BCDMDT_06108!D9,"'","\'"),"','TargetCode':''}")</f>
        <v>{'SheetId':'97f94cc4-2cf1-490f-9992-d56edff2a48b','UId':'b0313ec1-6a00-4332-83ea-77c4f924e325','Col':4,'Row':9,'Format':'numberic','Value':'','TargetCode':''}</v>
      </c>
    </row>
    <row r="440" spans="1:1" x14ac:dyDescent="0.25">
      <c r="A440" t="str">
        <f>CONCATENATE("{'SheetId':'97f94cc4-2cf1-490f-9992-d56edff2a48b'",",","'UId':'dd32e6e3-9de7-40ba-9fa8-5534f3b3b5d8'",",'Col':",COLUMN(BCDMDT_06108!E9),",'Row':",ROW(BCDMDT_06108!E9),",","'Format':'numberic'",",'Value':'",SUBSTITUTE(BCDMDT_06108!E9,"'","\'"),"','TargetCode':''}")</f>
        <v>{'SheetId':'97f94cc4-2cf1-490f-9992-d56edff2a48b','UId':'dd32e6e3-9de7-40ba-9fa8-5534f3b3b5d8','Col':5,'Row':9,'Format':'numberic','Value':'','TargetCode':''}</v>
      </c>
    </row>
    <row r="441" spans="1:1" x14ac:dyDescent="0.25">
      <c r="A441" t="str">
        <f>CONCATENATE("{'SheetId':'97f94cc4-2cf1-490f-9992-d56edff2a48b'",",","'UId':'d5f92ba1-e31f-4cfd-9d96-a65e2000f574'",",'Col':",COLUMN(BCDMDT_06108!F9),",'Row':",ROW(BCDMDT_06108!F9),",","'Format':'numberic'",",'Value':'",SUBSTITUTE(BCDMDT_06108!F9,"'","\'"),"','TargetCode':''}")</f>
        <v>{'SheetId':'97f94cc4-2cf1-490f-9992-d56edff2a48b','UId':'d5f92ba1-e31f-4cfd-9d96-a65e2000f574','Col':6,'Row':9,'Format':'numberic','Value':'','TargetCode':''}</v>
      </c>
    </row>
    <row r="442" spans="1:1" x14ac:dyDescent="0.25">
      <c r="A442" t="str">
        <f>CONCATENATE("{'SheetId':'97f94cc4-2cf1-490f-9992-d56edff2a48b'",",","'UId':'f42fa02e-d017-4e5f-aa7e-c3072d992421'",",'Col':",COLUMN(BCDMDT_06108!G9),",'Row':",ROW(BCDMDT_06108!G9),",","'Format':'numberic'",",'Value':'",SUBSTITUTE(BCDMDT_06108!G9,"'","\'"),"','TargetCode':''}")</f>
        <v>{'SheetId':'97f94cc4-2cf1-490f-9992-d56edff2a48b','UId':'f42fa02e-d017-4e5f-aa7e-c3072d992421','Col':7,'Row':9,'Format':'numberic','Value':'','TargetCode':''}</v>
      </c>
    </row>
    <row r="443" spans="1:1" x14ac:dyDescent="0.25">
      <c r="A443" t="str">
        <f>CONCATENATE("{'SheetId':'97f94cc4-2cf1-490f-9992-d56edff2a48b'",",","'UId':'56e8a951-a001-4f6e-9993-2c4252f4d2e2'",",'Col':",COLUMN(BCDMDT_06108!D10),",'Row':",ROW(BCDMDT_06108!D10),",","'Format':'numberic'",",'Value':'",SUBSTITUTE(BCDMDT_06108!D10,"'","\'"),"','TargetCode':''}")</f>
        <v>{'SheetId':'97f94cc4-2cf1-490f-9992-d56edff2a48b','UId':'56e8a951-a001-4f6e-9993-2c4252f4d2e2','Col':4,'Row':10,'Format':'numberic','Value':' ','TargetCode':''}</v>
      </c>
    </row>
    <row r="444" spans="1:1" x14ac:dyDescent="0.25">
      <c r="A444" t="str">
        <f>CONCATENATE("{'SheetId':'97f94cc4-2cf1-490f-9992-d56edff2a48b'",",","'UId':'caf91613-db72-46a8-9128-b8af4d1e0e7d'",",'Col':",COLUMN(BCDMDT_06108!E10),",'Row':",ROW(BCDMDT_06108!E10),",","'Format':'numberic'",",'Value':'",SUBSTITUTE(BCDMDT_06108!E10,"'","\'"),"','TargetCode':''}")</f>
        <v>{'SheetId':'97f94cc4-2cf1-490f-9992-d56edff2a48b','UId':'caf91613-db72-46a8-9128-b8af4d1e0e7d','Col':5,'Row':10,'Format':'numberic','Value':' ','TargetCode':''}</v>
      </c>
    </row>
    <row r="445" spans="1:1" x14ac:dyDescent="0.25">
      <c r="A445" t="str">
        <f>CONCATENATE("{'SheetId':'97f94cc4-2cf1-490f-9992-d56edff2a48b'",",","'UId':'0b83e7d7-655b-4a13-acea-76e879ab7a23'",",'Col':",COLUMN(BCDMDT_06108!F10),",'Row':",ROW(BCDMDT_06108!F10),",","'Format':'numberic'",",'Value':'",SUBSTITUTE(BCDMDT_06108!F10,"'","\'"),"','TargetCode':''}")</f>
        <v>{'SheetId':'97f94cc4-2cf1-490f-9992-d56edff2a48b','UId':'0b83e7d7-655b-4a13-acea-76e879ab7a23','Col':6,'Row':10,'Format':'numberic','Value':' ','TargetCode':''}</v>
      </c>
    </row>
    <row r="446" spans="1:1" x14ac:dyDescent="0.25">
      <c r="A446" t="str">
        <f>CONCATENATE("{'SheetId':'97f94cc4-2cf1-490f-9992-d56edff2a48b'",",","'UId':'f23eb8c1-f1fb-4139-99e4-e67e010f30dd'",",'Col':",COLUMN(BCDMDT_06108!G10),",'Row':",ROW(BCDMDT_06108!G10),",","'Format':'numberic'",",'Value':'",SUBSTITUTE(BCDMDT_06108!G10,"'","\'"),"','TargetCode':''}")</f>
        <v>{'SheetId':'97f94cc4-2cf1-490f-9992-d56edff2a48b','UId':'f23eb8c1-f1fb-4139-99e4-e67e010f30dd','Col':7,'Row':10,'Format':'numberic','Value':' ','TargetCode':''}</v>
      </c>
    </row>
    <row r="447" spans="1:1" x14ac:dyDescent="0.25">
      <c r="A447" t="str">
        <f>CONCATENATE("{'SheetId':'97f94cc4-2cf1-490f-9992-d56edff2a48b'",",","'UId':'98916b91-cad4-49ea-a5c6-dffd2496439d'",",'Col':",COLUMN(BCDMDT_06108!A14),",'Row':",ROW(BCDMDT_06108!A14),",","'ColDynamic':",COLUMN(BCDMDT_06108!A17),",","'RowDynamic':",ROW(BCDMDT_06108!A17),",","'Format':'numberic'",",'Value':'",SUBSTITUTE(BCDMDT_06108!A14,"'","\'"),"','TargetCode':''}")</f>
        <v>{'SheetId':'97f94cc4-2cf1-490f-9992-d56edff2a48b','UId':'98916b91-cad4-49ea-a5c6-dffd2496439d','Col':1,'Row':14,'ColDynamic':1,'RowDynamic':17,'Format':'numberic','Value':' ','TargetCode':''}</v>
      </c>
    </row>
    <row r="448" spans="1:1" x14ac:dyDescent="0.25">
      <c r="A448" t="str">
        <f>CONCATENATE("{'SheetId':'97f94cc4-2cf1-490f-9992-d56edff2a48b'",",","'UId':'2601aee2-652c-4602-a819-18856351b861'",",'Col':",COLUMN(BCDMDT_06108!B14),",'Row':",ROW(BCDMDT_06108!B14),",","'ColDynamic':",COLUMN(BCDMDT_06108!B17),",","'RowDynamic':",ROW(BCDMDT_06108!B17),",","'Format':'string'",",'Value':'",SUBSTITUTE(BCDMDT_06108!B14,"'","\'"),"','TargetCode':''}")</f>
        <v>{'SheetId':'97f94cc4-2cf1-490f-9992-d56edff2a48b','UId':'2601aee2-652c-4602-a819-18856351b861','Col':2,'Row':14,'ColDynamic':2,'RowDynamic':17,'Format':'string','Value':'TỔNG
TOTAL','TargetCode':''}</v>
      </c>
    </row>
    <row r="449" spans="1:1" x14ac:dyDescent="0.25">
      <c r="A449" t="str">
        <f>CONCATENATE("{'SheetId':'97f94cc4-2cf1-490f-9992-d56edff2a48b'",",","'UId':'448a054b-569f-47a0-95c9-cba75adc8e3a'",",'Col':",COLUMN(BCDMDT_06108!C14),",'Row':",ROW(BCDMDT_06108!C14),",","'ColDynamic':",COLUMN(BCDMDT_06108!C17),",","'RowDynamic':",ROW(BCDMDT_06108!C17),",","'Format':'numberic'",",'Value':'",SUBSTITUTE(BCDMDT_06108!C14,"'","\'"),"','TargetCode':''}")</f>
        <v>{'SheetId':'97f94cc4-2cf1-490f-9992-d56edff2a48b','UId':'448a054b-569f-47a0-95c9-cba75adc8e3a','Col':3,'Row':14,'ColDynamic':3,'RowDynamic':17,'Format':'numberic','Value':'4036','TargetCode':''}</v>
      </c>
    </row>
    <row r="450" spans="1:1" x14ac:dyDescent="0.25">
      <c r="A450" t="str">
        <f>CONCATENATE("{'SheetId':'97f94cc4-2cf1-490f-9992-d56edff2a48b'",",","'UId':'6e32f555-4d9d-4478-8435-91fa6da02b7a'",",'Col':",COLUMN(BCDMDT_06108!D14),",'Row':",ROW(BCDMDT_06108!D14),",","'ColDynamic':",COLUMN(BCDMDT_06108!D17),",","'RowDynamic':",ROW(BCDMDT_06108!D17),",","'Format':'numberic'",",'Value':'",SUBSTITUTE(BCDMDT_06108!D14,"'","\'"),"','TargetCode':''}")</f>
        <v>{'SheetId':'97f94cc4-2cf1-490f-9992-d56edff2a48b','UId':'6e32f555-4d9d-4478-8435-91fa6da02b7a','Col':4,'Row':14,'ColDynamic':4,'RowDynamic':17,'Format':'numberic','Value':'','TargetCode':''}</v>
      </c>
    </row>
    <row r="451" spans="1:1" x14ac:dyDescent="0.25">
      <c r="A451" t="str">
        <f>CONCATENATE("{'SheetId':'97f94cc4-2cf1-490f-9992-d56edff2a48b'",",","'UId':'7e5294e3-e510-4dbd-b99c-186b133f858c'",",'Col':",COLUMN(BCDMDT_06108!E14),",'Row':",ROW(BCDMDT_06108!E14),",","'ColDynamic':",COLUMN(BCDMDT_06108!E17),",","'RowDynamic':",ROW(BCDMDT_06108!E17),",","'Format':'numberic'",",'Value':'",SUBSTITUTE(BCDMDT_06108!E14,"'","\'"),"','TargetCode':''}")</f>
        <v>{'SheetId':'97f94cc4-2cf1-490f-9992-d56edff2a48b','UId':'7e5294e3-e510-4dbd-b99c-186b133f858c','Col':5,'Row':14,'ColDynamic':5,'RowDynamic':17,'Format':'numberic','Value':'','TargetCode':''}</v>
      </c>
    </row>
    <row r="452" spans="1:1" x14ac:dyDescent="0.25">
      <c r="A452" t="str">
        <f>CONCATENATE("{'SheetId':'97f94cc4-2cf1-490f-9992-d56edff2a48b'",",","'UId':'16c5fdac-0b8d-41ce-8bd9-63faa1b0b0a1'",",'Col':",COLUMN(BCDMDT_06108!F14),",'Row':",ROW(BCDMDT_06108!F14),",","'ColDynamic':",COLUMN(BCDMDT_06108!F17),",","'RowDynamic':",ROW(BCDMDT_06108!F17),",","'Format':'numberic'",",'Value':'",SUBSTITUTE(BCDMDT_06108!F14,"'","\'"),"','TargetCode':''}")</f>
        <v>{'SheetId':'97f94cc4-2cf1-490f-9992-d56edff2a48b','UId':'16c5fdac-0b8d-41ce-8bd9-63faa1b0b0a1','Col':6,'Row':14,'ColDynamic':6,'RowDynamic':17,'Format':'numberic','Value':'0','TargetCode':''}</v>
      </c>
    </row>
    <row r="453" spans="1:1" x14ac:dyDescent="0.25">
      <c r="A453" t="str">
        <f>CONCATENATE("{'SheetId':'97f94cc4-2cf1-490f-9992-d56edff2a48b'",",","'UId':'4c4631a3-d52f-4b67-89fe-8fd34f865f10'",",'Col':",COLUMN(BCDMDT_06108!G14),",'Row':",ROW(BCDMDT_06108!G14),",","'ColDynamic':",COLUMN(BCDMDT_06108!G17),",","'RowDynamic':",ROW(BCDMDT_06108!G17),",","'Format':'numberic'",",'Value':'",SUBSTITUTE(BCDMDT_06108!G14,"'","\'"),"','TargetCode':''}")</f>
        <v>{'SheetId':'97f94cc4-2cf1-490f-9992-d56edff2a48b','UId':'4c4631a3-d52f-4b67-89fe-8fd34f865f10','Col':7,'Row':14,'ColDynamic':7,'RowDynamic':17,'Format':'numberic','Value':'0','TargetCode':''}</v>
      </c>
    </row>
    <row r="454" spans="1:1" x14ac:dyDescent="0.25">
      <c r="A454" t="str">
        <f>CONCATENATE("{'SheetId':'97f94cc4-2cf1-490f-9992-d56edff2a48b'",",","'UId':'fe67c014-6a68-49e7-9bc2-ad619a2512b2'",",'Col':",COLUMN(BCDMDT_06108!D15),",'Row':",ROW(BCDMDT_06108!D15),",","'Format':'numberic'",",'Value':'",SUBSTITUTE(BCDMDT_06108!D15,"'","\'"),"','TargetCode':''}")</f>
        <v>{'SheetId':'97f94cc4-2cf1-490f-9992-d56edff2a48b','UId':'fe67c014-6a68-49e7-9bc2-ad619a2512b2','Col':4,'Row':15,'Format':'numberic','Value':' ','TargetCode':''}</v>
      </c>
    </row>
    <row r="455" spans="1:1" x14ac:dyDescent="0.25">
      <c r="A455" t="str">
        <f>CONCATENATE("{'SheetId':'97f94cc4-2cf1-490f-9992-d56edff2a48b'",",","'UId':'35839fdc-92db-44ce-a88e-f93bf7b78b89'",",'Col':",COLUMN(BCDMDT_06108!E15),",'Row':",ROW(BCDMDT_06108!E15),",","'Format':'numberic'",",'Value':'",SUBSTITUTE(BCDMDT_06108!E15,"'","\'"),"','TargetCode':''}")</f>
        <v>{'SheetId':'97f94cc4-2cf1-490f-9992-d56edff2a48b','UId':'35839fdc-92db-44ce-a88e-f93bf7b78b89','Col':5,'Row':15,'Format':'numberic','Value':' ','TargetCode':''}</v>
      </c>
    </row>
    <row r="456" spans="1:1" x14ac:dyDescent="0.25">
      <c r="A456" t="str">
        <f>CONCATENATE("{'SheetId':'97f94cc4-2cf1-490f-9992-d56edff2a48b'",",","'UId':'766a3264-c157-4cfd-ad37-cb09d7a737a8'",",'Col':",COLUMN(BCDMDT_06108!F15),",'Row':",ROW(BCDMDT_06108!F15),",","'Format':'numberic'",",'Value':'",SUBSTITUTE(BCDMDT_06108!F15,"'","\'"),"','TargetCode':''}")</f>
        <v>{'SheetId':'97f94cc4-2cf1-490f-9992-d56edff2a48b','UId':'766a3264-c157-4cfd-ad37-cb09d7a737a8','Col':6,'Row':15,'Format':'numberic','Value':' ','TargetCode':''}</v>
      </c>
    </row>
    <row r="457" spans="1:1" x14ac:dyDescent="0.25">
      <c r="A457" t="str">
        <f>CONCATENATE("{'SheetId':'97f94cc4-2cf1-490f-9992-d56edff2a48b'",",","'UId':'e92f8db3-5c60-4a5c-b6bb-4e7f8aeebb88'",",'Col':",COLUMN(BCDMDT_06108!G15),",'Row':",ROW(BCDMDT_06108!G15),",","'Format':'numberic'",",'Value':'",SUBSTITUTE(BCDMDT_06108!G15,"'","\'"),"','TargetCode':''}")</f>
        <v>{'SheetId':'97f94cc4-2cf1-490f-9992-d56edff2a48b','UId':'e92f8db3-5c60-4a5c-b6bb-4e7f8aeebb88','Col':7,'Row':15,'Format':'numberic','Value':' ','TargetCode':''}</v>
      </c>
    </row>
    <row r="458" spans="1:1" x14ac:dyDescent="0.25">
      <c r="A458" t="str">
        <f>CONCATENATE("{'SheetId':'97f94cc4-2cf1-490f-9992-d56edff2a48b'",",","'UId':'9a857fcc-2c15-498c-9f60-00335fc70c21'",",'Col':",COLUMN(BCDMDT_06108!A17),",'Row':",ROW(BCDMDT_06108!A17),",","'ColDynamic':",COLUMN(BCDMDT_06108!A29),",","'RowDynamic':",ROW(BCDMDT_06108!A29),",","'Format':'numberic'",",'Value':'",SUBSTITUTE(BCDMDT_06108!A17,"'","\'"),"','TargetCode':''}")</f>
        <v>{'SheetId':'97f94cc4-2cf1-490f-9992-d56edff2a48b','UId':'9a857fcc-2c15-498c-9f60-00335fc70c21','Col':1,'Row':17,'ColDynamic':1,'RowDynamic':29,'Format':'numberic','Value':' ','TargetCode':''}</v>
      </c>
    </row>
    <row r="459" spans="1:1" x14ac:dyDescent="0.25">
      <c r="A459" t="str">
        <f>CONCATENATE("{'SheetId':'97f94cc4-2cf1-490f-9992-d56edff2a48b'",",","'UId':'3e979013-edcd-4223-b605-0a63abd8da8d'",",'Col':",COLUMN(BCDMDT_06108!B17),",'Row':",ROW(BCDMDT_06108!B17),",","'ColDynamic':",COLUMN(BCDMDT_06108!B29),",","'RowDynamic':",ROW(BCDMDT_06108!B29),",","'Format':'string'",",'Value':'",SUBSTITUTE(BCDMDT_06108!B17,"'","\'"),"','TargetCode':''}")</f>
        <v>{'SheetId':'97f94cc4-2cf1-490f-9992-d56edff2a48b','UId':'3e979013-edcd-4223-b605-0a63abd8da8d','Col':2,'Row':17,'ColDynamic':2,'RowDynamic':29,'Format':'string','Value':'TỔNG
TOTAL','TargetCode':''}</v>
      </c>
    </row>
    <row r="460" spans="1:1" x14ac:dyDescent="0.25">
      <c r="A460" t="str">
        <f>CONCATENATE("{'SheetId':'97f94cc4-2cf1-490f-9992-d56edff2a48b'",",","'UId':'3cc4bc7d-e76f-401c-a82d-9f950536450b'",",'Col':",COLUMN(BCDMDT_06108!C17),",'Row':",ROW(BCDMDT_06108!C17),",","'ColDynamic':",COLUMN(BCDMDT_06108!C29),",","'RowDynamic':",ROW(BCDMDT_06108!C29),",","'Format':'numberic'",",'Value':'",SUBSTITUTE(BCDMDT_06108!C17,"'","\'"),"','TargetCode':''}")</f>
        <v>{'SheetId':'97f94cc4-2cf1-490f-9992-d56edff2a48b','UId':'3cc4bc7d-e76f-401c-a82d-9f950536450b','Col':3,'Row':17,'ColDynamic':3,'RowDynamic':29,'Format':'numberic','Value':'4038','TargetCode':''}</v>
      </c>
    </row>
    <row r="461" spans="1:1" x14ac:dyDescent="0.25">
      <c r="A461" t="str">
        <f>CONCATENATE("{'SheetId':'97f94cc4-2cf1-490f-9992-d56edff2a48b'",",","'UId':'f5c6296c-ddf6-4535-93ff-f51ac34cec79'",",'Col':",COLUMN(BCDMDT_06108!D17),",'Row':",ROW(BCDMDT_06108!D17),",","'ColDynamic':",COLUMN(BCDMDT_06108!D29),",","'RowDynamic':",ROW(BCDMDT_06108!D29),",","'Format':'numberic'",",'Value':'",SUBSTITUTE(BCDMDT_06108!D17,"'","\'"),"','TargetCode':''}")</f>
        <v>{'SheetId':'97f94cc4-2cf1-490f-9992-d56edff2a48b','UId':'f5c6296c-ddf6-4535-93ff-f51ac34cec79','Col':4,'Row':17,'ColDynamic':4,'RowDynamic':29,'Format':'numberic','Value':' ','TargetCode':''}</v>
      </c>
    </row>
    <row r="462" spans="1:1" x14ac:dyDescent="0.25">
      <c r="A462" t="str">
        <f>CONCATENATE("{'SheetId':'97f94cc4-2cf1-490f-9992-d56edff2a48b'",",","'UId':'2083bb19-14da-4045-bf10-7a3205a3cc3f'",",'Col':",COLUMN(BCDMDT_06108!E17),",'Row':",ROW(BCDMDT_06108!E17),",","'ColDynamic':",COLUMN(BCDMDT_06108!E29),",","'RowDynamic':",ROW(BCDMDT_06108!E29),",","'Format':'numberic'",",'Value':'",SUBSTITUTE(BCDMDT_06108!E17,"'","\'"),"','TargetCode':''}")</f>
        <v>{'SheetId':'97f94cc4-2cf1-490f-9992-d56edff2a48b','UId':'2083bb19-14da-4045-bf10-7a3205a3cc3f','Col':5,'Row':17,'ColDynamic':5,'RowDynamic':29,'Format':'numberic','Value':' ','TargetCode':''}</v>
      </c>
    </row>
    <row r="463" spans="1:1" x14ac:dyDescent="0.25">
      <c r="A463" t="str">
        <f>CONCATENATE("{'SheetId':'97f94cc4-2cf1-490f-9992-d56edff2a48b'",",","'UId':'430436ad-39f2-4a0f-b8fe-913b47379af6'",",'Col':",COLUMN(BCDMDT_06108!F17),",'Row':",ROW(BCDMDT_06108!F17),",","'ColDynamic':",COLUMN(BCDMDT_06108!F29),",","'RowDynamic':",ROW(BCDMDT_06108!F29),",","'Format':'numberic'",",'Value':'",SUBSTITUTE(BCDMDT_06108!F17,"'","\'"),"','TargetCode':''}")</f>
        <v>{'SheetId':'97f94cc4-2cf1-490f-9992-d56edff2a48b','UId':'430436ad-39f2-4a0f-b8fe-913b47379af6','Col':6,'Row':17,'ColDynamic':6,'RowDynamic':29,'Format':'numberic','Value':'0','TargetCode':''}</v>
      </c>
    </row>
    <row r="464" spans="1:1" x14ac:dyDescent="0.25">
      <c r="A464" t="str">
        <f>CONCATENATE("{'SheetId':'97f94cc4-2cf1-490f-9992-d56edff2a48b'",",","'UId':'a4e575f3-6b63-4a68-b885-9356cd70acc6'",",'Col':",COLUMN(BCDMDT_06108!G17),",'Row':",ROW(BCDMDT_06108!G17),",","'ColDynamic':",COLUMN(BCDMDT_06108!G29),",","'RowDynamic':",ROW(BCDMDT_06108!G29),",","'Format':'numberic'",",'Value':'",SUBSTITUTE(BCDMDT_06108!G17,"'","\'"),"','TargetCode':''}")</f>
        <v>{'SheetId':'97f94cc4-2cf1-490f-9992-d56edff2a48b','UId':'a4e575f3-6b63-4a68-b885-9356cd70acc6','Col':7,'Row':17,'ColDynamic':7,'RowDynamic':29,'Format':'numberic','Value':'0','TargetCode':''}</v>
      </c>
    </row>
    <row r="465" spans="1:1" x14ac:dyDescent="0.25">
      <c r="A465" t="str">
        <f>CONCATENATE("{'SheetId':'97f94cc4-2cf1-490f-9992-d56edff2a48b'",",","'UId':'4f6c609c-6a5a-4572-8d05-c2597824ff25'",",'Col':",COLUMN(BCDMDT_06108!D18),",'Row':",ROW(BCDMDT_06108!D18),",","'Format':'numberic'",",'Value':'",SUBSTITUTE(BCDMDT_06108!D18,"'","\'"),"','TargetCode':''}")</f>
        <v>{'SheetId':'97f94cc4-2cf1-490f-9992-d56edff2a48b','UId':'4f6c609c-6a5a-4572-8d05-c2597824ff25','Col':4,'Row':18,'Format':'numberic','Value':'','TargetCode':''}</v>
      </c>
    </row>
    <row r="466" spans="1:1" x14ac:dyDescent="0.25">
      <c r="A466" t="str">
        <f>CONCATENATE("{'SheetId':'97f94cc4-2cf1-490f-9992-d56edff2a48b'",",","'UId':'199df9f5-775e-494f-98ce-ab1a9dec16cd'",",'Col':",COLUMN(BCDMDT_06108!E18),",'Row':",ROW(BCDMDT_06108!E18),",","'Format':'numberic'",",'Value':'",SUBSTITUTE(BCDMDT_06108!E18,"'","\'"),"','TargetCode':''}")</f>
        <v>{'SheetId':'97f94cc4-2cf1-490f-9992-d56edff2a48b','UId':'199df9f5-775e-494f-98ce-ab1a9dec16cd','Col':5,'Row':18,'Format':'numberic','Value':'','TargetCode':''}</v>
      </c>
    </row>
    <row r="467" spans="1:1" x14ac:dyDescent="0.25">
      <c r="A467" t="str">
        <f>CONCATENATE("{'SheetId':'97f94cc4-2cf1-490f-9992-d56edff2a48b'",",","'UId':'568d7d46-a83c-4b46-bc9f-0b345c10f451'",",'Col':",COLUMN(BCDMDT_06108!F18),",'Row':",ROW(BCDMDT_06108!F18),",","'Format':'numberic'",",'Value':'",SUBSTITUTE(BCDMDT_06108!F18,"'","\'"),"','TargetCode':''}")</f>
        <v>{'SheetId':'97f94cc4-2cf1-490f-9992-d56edff2a48b','UId':'568d7d46-a83c-4b46-bc9f-0b345c10f451','Col':6,'Row':18,'Format':'numberic','Value':'0','TargetCode':''}</v>
      </c>
    </row>
    <row r="468" spans="1:1" x14ac:dyDescent="0.25">
      <c r="A468" t="str">
        <f>CONCATENATE("{'SheetId':'97f94cc4-2cf1-490f-9992-d56edff2a48b'",",","'UId':'40984a12-7865-4903-a489-3a50800fe9a1'",",'Col':",COLUMN(BCDMDT_06108!G18),",'Row':",ROW(BCDMDT_06108!G18),",","'Format':'numberic'",",'Value':'",SUBSTITUTE(BCDMDT_06108!G18,"'","\'"),"','TargetCode':''}")</f>
        <v>{'SheetId':'97f94cc4-2cf1-490f-9992-d56edff2a48b','UId':'40984a12-7865-4903-a489-3a50800fe9a1','Col':7,'Row':18,'Format':'numberic','Value':'0','TargetCode':''}</v>
      </c>
    </row>
    <row r="469" spans="1:1" x14ac:dyDescent="0.25">
      <c r="A469" t="str">
        <f>CONCATENATE("{'SheetId':'97f94cc4-2cf1-490f-9992-d56edff2a48b'",",","'UId':'5aaae082-8da8-4940-9deb-493d9078553c'",",'Col':",COLUMN(BCDMDT_06108!D19),",'Row':",ROW(BCDMDT_06108!D19),",","'Format':'numberic'",",'Value':'",SUBSTITUTE(BCDMDT_06108!D19,"'","\'"),"','TargetCode':''}")</f>
        <v>{'SheetId':'97f94cc4-2cf1-490f-9992-d56edff2a48b','UId':'5aaae082-8da8-4940-9deb-493d9078553c','Col':4,'Row':19,'Format':'numberic','Value':' ','TargetCode':''}</v>
      </c>
    </row>
    <row r="470" spans="1:1" x14ac:dyDescent="0.25">
      <c r="A470" t="str">
        <f>CONCATENATE("{'SheetId':'97f94cc4-2cf1-490f-9992-d56edff2a48b'",",","'UId':'7e18af69-f67a-4d03-9114-95a6eb322f95'",",'Col':",COLUMN(BCDMDT_06108!E19),",'Row':",ROW(BCDMDT_06108!E19),",","'Format':'numberic'",",'Value':'",SUBSTITUTE(BCDMDT_06108!E19,"'","\'"),"','TargetCode':''}")</f>
        <v>{'SheetId':'97f94cc4-2cf1-490f-9992-d56edff2a48b','UId':'7e18af69-f67a-4d03-9114-95a6eb322f95','Col':5,'Row':19,'Format':'numberic','Value':' ','TargetCode':''}</v>
      </c>
    </row>
    <row r="471" spans="1:1" x14ac:dyDescent="0.25">
      <c r="A471" t="str">
        <f>CONCATENATE("{'SheetId':'97f94cc4-2cf1-490f-9992-d56edff2a48b'",",","'UId':'71b8f338-b37c-49fd-a991-d8a153913b22'",",'Col':",COLUMN(BCDMDT_06108!F19),",'Row':",ROW(BCDMDT_06108!F19),",","'Format':'numberic'",",'Value':'",SUBSTITUTE(BCDMDT_06108!F19,"'","\'"),"','TargetCode':''}")</f>
        <v>{'SheetId':'97f94cc4-2cf1-490f-9992-d56edff2a48b','UId':'71b8f338-b37c-49fd-a991-d8a153913b22','Col':6,'Row':19,'Format':'numberic','Value':'','TargetCode':''}</v>
      </c>
    </row>
    <row r="472" spans="1:1" x14ac:dyDescent="0.25">
      <c r="A472" t="str">
        <f>CONCATENATE("{'SheetId':'97f94cc4-2cf1-490f-9992-d56edff2a48b'",",","'UId':'06e8433a-f8a5-4bed-a89c-6ade0c43f4d1'",",'Col':",COLUMN(BCDMDT_06108!G19),",'Row':",ROW(BCDMDT_06108!G19),",","'Format':'numberic'",",'Value':'",SUBSTITUTE(BCDMDT_06108!G19,"'","\'"),"','TargetCode':''}")</f>
        <v>{'SheetId':'97f94cc4-2cf1-490f-9992-d56edff2a48b','UId':'06e8433a-f8a5-4bed-a89c-6ade0c43f4d1','Col':7,'Row':19,'Format':'numberic','Value':'','TargetCode':''}</v>
      </c>
    </row>
    <row r="473" spans="1:1" x14ac:dyDescent="0.25">
      <c r="A473" t="str">
        <f>CONCATENATE("{'SheetId':'97f94cc4-2cf1-490f-9992-d56edff2a48b'",",","'UId':'cf024e3f-6c0c-418d-8b49-55c65ec7ec95'",",'Col':",COLUMN(BCDMDT_06108!A28),",'Row':",ROW(BCDMDT_06108!A28),",","'ColDynamic':",COLUMN(BCDMDT_06108!A35),",","'RowDynamic':",ROW(BCDMDT_06108!A35),",","'Format':'numberic'",",'Value':'",SUBSTITUTE(BCDMDT_06108!A28,"'","\'"),"','TargetCode':''}")</f>
        <v>{'SheetId':'97f94cc4-2cf1-490f-9992-d56edff2a48b','UId':'cf024e3f-6c0c-418d-8b49-55c65ec7ec95','Col':1,'Row':28,'ColDynamic':1,'RowDynamic':35,'Format':'numberic','Value':' ','TargetCode':''}</v>
      </c>
    </row>
    <row r="474" spans="1:1" x14ac:dyDescent="0.25">
      <c r="A474" t="str">
        <f>CONCATENATE("{'SheetId':'97f94cc4-2cf1-490f-9992-d56edff2a48b'",",","'UId':'bab093ef-7bd1-48fd-aaae-4a9790143bf5'",",'Col':",COLUMN(BCDMDT_06108!B28),",'Row':",ROW(BCDMDT_06108!B28),",","'ColDynamic':",COLUMN(BCDMDT_06108!B35),",","'RowDynamic':",ROW(BCDMDT_06108!B35),",","'Format':'string'",",'Value':'",SUBSTITUTE(BCDMDT_06108!B28,"'","\'"),"','TargetCode':''}")</f>
        <v>{'SheetId':'97f94cc4-2cf1-490f-9992-d56edff2a48b','UId':'bab093ef-7bd1-48fd-aaae-4a9790143bf5','Col':2,'Row':28,'ColDynamic':2,'RowDynamic':35,'Format':'string','Value':'TỔNG
TOTAL','TargetCode':''}</v>
      </c>
    </row>
    <row r="475" spans="1:1" x14ac:dyDescent="0.25">
      <c r="A475" t="str">
        <f>CONCATENATE("{'SheetId':'97f94cc4-2cf1-490f-9992-d56edff2a48b'",",","'UId':'8d178130-1ea6-493e-8be3-836d042b7f35'",",'Col':",COLUMN(BCDMDT_06108!C28),",'Row':",ROW(BCDMDT_06108!C28),",","'ColDynamic':",COLUMN(BCDMDT_06108!C35),",","'RowDynamic':",ROW(BCDMDT_06108!C35),",","'Format':'numberic'",",'Value':'",SUBSTITUTE(BCDMDT_06108!C28,"'","\'"),"','TargetCode':''}")</f>
        <v>{'SheetId':'97f94cc4-2cf1-490f-9992-d56edff2a48b','UId':'8d178130-1ea6-493e-8be3-836d042b7f35','Col':3,'Row':28,'ColDynamic':3,'RowDynamic':35,'Format':'numberic','Value':'4041','TargetCode':''}</v>
      </c>
    </row>
    <row r="476" spans="1:1" x14ac:dyDescent="0.25">
      <c r="A476" t="str">
        <f>CONCATENATE("{'SheetId':'97f94cc4-2cf1-490f-9992-d56edff2a48b'",",","'UId':'c1677490-7516-44f0-8a45-18c9e47688f2'",",'Col':",COLUMN(BCDMDT_06108!D28),",'Row':",ROW(BCDMDT_06108!D28),",","'ColDynamic':",COLUMN(BCDMDT_06108!D35),",","'RowDynamic':",ROW(BCDMDT_06108!D35),",","'Format':'numberic'",",'Value':'",SUBSTITUTE(BCDMDT_06108!D28,"'","\'"),"','TargetCode':''}")</f>
        <v>{'SheetId':'97f94cc4-2cf1-490f-9992-d56edff2a48b','UId':'c1677490-7516-44f0-8a45-18c9e47688f2','Col':4,'Row':28,'ColDynamic':4,'RowDynamic':35,'Format':'numberic','Value':' ','TargetCode':''}</v>
      </c>
    </row>
    <row r="477" spans="1:1" x14ac:dyDescent="0.25">
      <c r="A477" t="str">
        <f>CONCATENATE("{'SheetId':'97f94cc4-2cf1-490f-9992-d56edff2a48b'",",","'UId':'c18d94f4-a7ff-48af-9948-94dd03d5c644'",",'Col':",COLUMN(BCDMDT_06108!E28),",'Row':",ROW(BCDMDT_06108!E28),",","'ColDynamic':",COLUMN(BCDMDT_06108!E35),",","'RowDynamic':",ROW(BCDMDT_06108!E35),",","'Format':'numberic'",",'Value':'",SUBSTITUTE(BCDMDT_06108!E28,"'","\'"),"','TargetCode':''}")</f>
        <v>{'SheetId':'97f94cc4-2cf1-490f-9992-d56edff2a48b','UId':'c18d94f4-a7ff-48af-9948-94dd03d5c644','Col':5,'Row':28,'ColDynamic':5,'RowDynamic':35,'Format':'numberic','Value':' ','TargetCode':''}</v>
      </c>
    </row>
    <row r="478" spans="1:1" x14ac:dyDescent="0.25">
      <c r="A478" t="str">
        <f>CONCATENATE("{'SheetId':'97f94cc4-2cf1-490f-9992-d56edff2a48b'",",","'UId':'9165ebb3-3739-4d81-a261-f89a3b450f4e'",",'Col':",COLUMN(BCDMDT_06108!F28),",'Row':",ROW(BCDMDT_06108!F28),",","'ColDynamic':",COLUMN(BCDMDT_06108!F35),",","'RowDynamic':",ROW(BCDMDT_06108!F35),",","'Format':'numberic'",",'Value':'",SUBSTITUTE(BCDMDT_06108!F28,"'","\'"),"','TargetCode':''}")</f>
        <v>{'SheetId':'97f94cc4-2cf1-490f-9992-d56edff2a48b','UId':'9165ebb3-3739-4d81-a261-f89a3b450f4e','Col':6,'Row':28,'ColDynamic':6,'RowDynamic':35,'Format':'numberic','Value':'5260958219','TargetCode':''}</v>
      </c>
    </row>
    <row r="479" spans="1:1" x14ac:dyDescent="0.25">
      <c r="A479" t="str">
        <f>CONCATENATE("{'SheetId':'97f94cc4-2cf1-490f-9992-d56edff2a48b'",",","'UId':'5383f531-8c5d-4b61-a2e0-9949d7456c4f'",",'Col':",COLUMN(BCDMDT_06108!G28),",'Row':",ROW(BCDMDT_06108!G28),",","'ColDynamic':",COLUMN(BCDMDT_06108!G35),",","'RowDynamic':",ROW(BCDMDT_06108!G35),",","'Format':'numberic'",",'Value':'",SUBSTITUTE(BCDMDT_06108!G28,"'","\'"),"','TargetCode':''}")</f>
        <v>{'SheetId':'97f94cc4-2cf1-490f-9992-d56edff2a48b','UId':'5383f531-8c5d-4b61-a2e0-9949d7456c4f','Col':7,'Row':28,'ColDynamic':7,'RowDynamic':35,'Format':'numberic','Value':'0.0436031943151193','TargetCode':''}</v>
      </c>
    </row>
    <row r="480" spans="1:1" x14ac:dyDescent="0.25">
      <c r="A480" t="str">
        <f>CONCATENATE("{'SheetId':'97f94cc4-2cf1-490f-9992-d56edff2a48b'",",","'UId':'26543170-e0dc-49c6-b8d6-ab31cb86cf5e'",",'Col':",COLUMN(BCDMDT_06108!D29),",'Row':",ROW(BCDMDT_06108!D29),",","'Format':'numberic'",",'Value':'",SUBSTITUTE(BCDMDT_06108!D29,"'","\'"),"','TargetCode':''}")</f>
        <v>{'SheetId':'97f94cc4-2cf1-490f-9992-d56edff2a48b','UId':'26543170-e0dc-49c6-b8d6-ab31cb86cf5e','Col':4,'Row':29,'Format':'numberic','Value':' ','TargetCode':''}</v>
      </c>
    </row>
    <row r="481" spans="1:1" x14ac:dyDescent="0.25">
      <c r="A481" t="str">
        <f>CONCATENATE("{'SheetId':'97f94cc4-2cf1-490f-9992-d56edff2a48b'",",","'UId':'675dbcf4-5f5f-49b1-b523-3f0c91ed37bc'",",'Col':",COLUMN(BCDMDT_06108!E29),",'Row':",ROW(BCDMDT_06108!E29),",","'Format':'numberic'",",'Value':'",SUBSTITUTE(BCDMDT_06108!E29,"'","\'"),"','TargetCode':''}")</f>
        <v>{'SheetId':'97f94cc4-2cf1-490f-9992-d56edff2a48b','UId':'675dbcf4-5f5f-49b1-b523-3f0c91ed37bc','Col':5,'Row':29,'Format':'numberic','Value':' ','TargetCode':''}</v>
      </c>
    </row>
    <row r="482" spans="1:1" x14ac:dyDescent="0.25">
      <c r="A482" t="str">
        <f>CONCATENATE("{'SheetId':'97f94cc4-2cf1-490f-9992-d56edff2a48b'",",","'UId':'7766f28c-1e42-4c6d-a056-0d23c8f10652'",",'Col':",COLUMN(BCDMDT_06108!F29),",'Row':",ROW(BCDMDT_06108!F29),",","'Format':'numberic'",",'Value':'",SUBSTITUTE(BCDMDT_06108!F29,"'","\'"),"','TargetCode':''}")</f>
        <v>{'SheetId':'97f94cc4-2cf1-490f-9992-d56edff2a48b','UId':'7766f28c-1e42-4c6d-a056-0d23c8f10652','Col':6,'Row':29,'Format':'numberic','Value':' ','TargetCode':''}</v>
      </c>
    </row>
    <row r="483" spans="1:1" x14ac:dyDescent="0.25">
      <c r="A483" t="str">
        <f>CONCATENATE("{'SheetId':'97f94cc4-2cf1-490f-9992-d56edff2a48b'",",","'UId':'d0185705-d0f2-4207-9f42-3559fd7fccd6'",",'Col':",COLUMN(BCDMDT_06108!G29),",'Row':",ROW(BCDMDT_06108!G29),",","'Format':'numberic'",",'Value':'",SUBSTITUTE(BCDMDT_06108!G29,"'","\'"),"','TargetCode':''}")</f>
        <v>{'SheetId':'97f94cc4-2cf1-490f-9992-d56edff2a48b','UId':'d0185705-d0f2-4207-9f42-3559fd7fccd6','Col':7,'Row':29,'Format':'numberic','Value':' ','TargetCode':''}</v>
      </c>
    </row>
    <row r="484" spans="1:1" x14ac:dyDescent="0.25">
      <c r="A484" t="str">
        <f>CONCATENATE("{'SheetId':'97f94cc4-2cf1-490f-9992-d56edff2a48b'",",","'UId':'5771d576-186a-42c7-8b2d-37effd7dd119'",",'Col':",COLUMN(BCDMDT_06108!D30),",'Row':",ROW(BCDMDT_06108!D30),",","'Format':'numberic'",",'Value':'",SUBSTITUTE(BCDMDT_06108!D30,"'","\'"),"','TargetCode':''}")</f>
        <v>{'SheetId':'97f94cc4-2cf1-490f-9992-d56edff2a48b','UId':'5771d576-186a-42c7-8b2d-37effd7dd119','Col':4,'Row':30,'Format':'numberic','Value':' ','TargetCode':''}</v>
      </c>
    </row>
    <row r="485" spans="1:1" x14ac:dyDescent="0.25">
      <c r="A485" t="str">
        <f>CONCATENATE("{'SheetId':'97f94cc4-2cf1-490f-9992-d56edff2a48b'",",","'UId':'e97e61f4-dde9-474b-b55b-5204e787313c'",",'Col':",COLUMN(BCDMDT_06108!E30),",'Row':",ROW(BCDMDT_06108!E30),",","'Format':'numberic'",",'Value':'",SUBSTITUTE(BCDMDT_06108!E30,"'","\'"),"','TargetCode':''}")</f>
        <v>{'SheetId':'97f94cc4-2cf1-490f-9992-d56edff2a48b','UId':'e97e61f4-dde9-474b-b55b-5204e787313c','Col':5,'Row':30,'Format':'numberic','Value':' ','TargetCode':''}</v>
      </c>
    </row>
    <row r="486" spans="1:1" x14ac:dyDescent="0.25">
      <c r="A486" t="str">
        <f>CONCATENATE("{'SheetId':'97f94cc4-2cf1-490f-9992-d56edff2a48b'",",","'UId':'ad2a09d5-3fe4-41c7-918c-71652dc1ff78'",",'Col':",COLUMN(BCDMDT_06108!F30),",'Row':",ROW(BCDMDT_06108!F30),",","'Format':'numberic'",",'Value':'",SUBSTITUTE(BCDMDT_06108!F30,"'","\'"),"','TargetCode':''}")</f>
        <v>{'SheetId':'97f94cc4-2cf1-490f-9992-d56edff2a48b','UId':'ad2a09d5-3fe4-41c7-918c-71652dc1ff78','Col':6,'Row':30,'Format':'numberic','Value':'102394381410','TargetCode':''}</v>
      </c>
    </row>
    <row r="487" spans="1:1" x14ac:dyDescent="0.25">
      <c r="A487" t="str">
        <f>CONCATENATE("{'SheetId':'97f94cc4-2cf1-490f-9992-d56edff2a48b'",",","'UId':'a024435a-79b1-4882-a92d-662dd5e70793'",",'Col':",COLUMN(BCDMDT_06108!G30),",'Row':",ROW(BCDMDT_06108!G30),",","'Format':'numberic'",",'Value':'",SUBSTITUTE(BCDMDT_06108!G30,"'","\'"),"','TargetCode':''}")</f>
        <v>{'SheetId':'97f94cc4-2cf1-490f-9992-d56edff2a48b','UId':'a024435a-79b1-4882-a92d-662dd5e70793','Col':7,'Row':30,'Format':'numberic','Value':'0.848651884987849','TargetCode':''}</v>
      </c>
    </row>
    <row r="488" spans="1:1" x14ac:dyDescent="0.25">
      <c r="A488" t="str">
        <f>CONCATENATE("{'SheetId':'97f94cc4-2cf1-490f-9992-d56edff2a48b'",",","'UId':'0f2dead1-e171-4208-a851-914f69615f82'",",'Col':",COLUMN(BCDMDT_06108!A32),",'Row':",ROW(BCDMDT_06108!A32),",","'ColDynamic':",COLUMN(BCDMDT_06108!A31),",","'RowDynamic':",ROW(BCDMDT_06108!A31),",","'Format':'string'",",'Value':'",SUBSTITUTE(BCDMDT_06108!A32,"'","\'"),"','TargetCode':''}")</f>
        <v>{'SheetId':'97f94cc4-2cf1-490f-9992-d56edff2a48b','UId':'0f2dead1-e171-4208-a851-914f69615f82','Col':1,'Row':32,'ColDynamic':1,'RowDynamic':31,'Format':'string','Value':'2','TargetCode':''}</v>
      </c>
    </row>
    <row r="489" spans="1:1" x14ac:dyDescent="0.25">
      <c r="A489" t="str">
        <f>CONCATENATE("{'SheetId':'97f94cc4-2cf1-490f-9992-d56edff2a48b'",",","'UId':'eb93bf88-bab4-4fc3-af47-6cda172e8c8c'",",'Col':",COLUMN(BCDMDT_06108!B32),",'Row':",ROW(BCDMDT_06108!B32),",","'ColDynamic':",COLUMN(BCDMDT_06108!B31),",","'RowDynamic':",ROW(BCDMDT_06108!B31),",","'Format':'string'",",'Value':'",SUBSTITUTE(BCDMDT_06108!B32,"'","\'"),"','TargetCode':''}")</f>
        <v>{'SheetId':'97f94cc4-2cf1-490f-9992-d56edff2a48b','UId':'eb93bf88-bab4-4fc3-af47-6cda172e8c8c','Col':2,'Row':32,'ColDynamic':2,'RowDynamic':31,'Format':'string','Value':'Chứng chỉ tiền gửi 
Certificates of deposit','TargetCode':''}</v>
      </c>
    </row>
    <row r="490" spans="1:1" x14ac:dyDescent="0.25">
      <c r="A490" t="str">
        <f>CONCATENATE("{'SheetId':'97f94cc4-2cf1-490f-9992-d56edff2a48b'",",","'UId':'5d1f678e-30ec-4260-b6af-00c93418bc6c'",",'Col':",COLUMN(BCDMDT_06108!C32),",'Row':",ROW(BCDMDT_06108!C32),",","'ColDynamic':",COLUMN(BCDMDT_06108!C31),",","'RowDynamic':",ROW(BCDMDT_06108!C31),",","'Format':'string'",",'Value':'",SUBSTITUTE(BCDMDT_06108!C32,"'","\'"),"','TargetCode':''}")</f>
        <v>{'SheetId':'97f94cc4-2cf1-490f-9992-d56edff2a48b','UId':'5d1f678e-30ec-4260-b6af-00c93418bc6c','Col':3,'Row':32,'ColDynamic':3,'RowDynamic':31,'Format':'string','Value':'4044','TargetCode':''}</v>
      </c>
    </row>
    <row r="491" spans="1:1" x14ac:dyDescent="0.25">
      <c r="A491" t="str">
        <f>CONCATENATE("{'SheetId':'97f94cc4-2cf1-490f-9992-d56edff2a48b'",",","'UId':'d2390ac2-17a1-4e79-9f9e-a0e1e918db24'",",'Col':",COLUMN(BCDMDT_06108!D32),",'Row':",ROW(BCDMDT_06108!D32),",","'ColDynamic':",COLUMN(BCDMDT_06108!D31),",","'RowDynamic':",ROW(BCDMDT_06108!D31),",","'Format':'numberic'",",'Value':'",SUBSTITUTE(BCDMDT_06108!D32,"'","\'"),"','TargetCode':''}")</f>
        <v>{'SheetId':'97f94cc4-2cf1-490f-9992-d56edff2a48b','UId':'d2390ac2-17a1-4e79-9f9e-a0e1e918db24','Col':4,'Row':32,'ColDynamic':4,'RowDynamic':31,'Format':'numberic','Value':' ','TargetCode':''}</v>
      </c>
    </row>
    <row r="492" spans="1:1" x14ac:dyDescent="0.25">
      <c r="A492" t="str">
        <f>CONCATENATE("{'SheetId':'97f94cc4-2cf1-490f-9992-d56edff2a48b'",",","'UId':'987b1e5b-5774-4c91-a7c9-c25f0cb75f38'",",'Col':",COLUMN(BCDMDT_06108!E32),",'Row':",ROW(BCDMDT_06108!E32),",","'ColDynamic':",COLUMN(BCDMDT_06108!E31),",","'RowDynamic':",ROW(BCDMDT_06108!E31),",","'Format':'numberic'",",'Value':'",SUBSTITUTE(BCDMDT_06108!E32,"'","\'"),"','TargetCode':''}")</f>
        <v>{'SheetId':'97f94cc4-2cf1-490f-9992-d56edff2a48b','UId':'987b1e5b-5774-4c91-a7c9-c25f0cb75f38','Col':5,'Row':32,'ColDynamic':5,'RowDynamic':31,'Format':'numberic','Value':' ','TargetCode':''}</v>
      </c>
    </row>
    <row r="493" spans="1:1" x14ac:dyDescent="0.25">
      <c r="A493" t="str">
        <f>CONCATENATE("{'SheetId':'97f94cc4-2cf1-490f-9992-d56edff2a48b'",",","'UId':'940e47b0-c384-4fd9-8187-9682427c7877'",",'Col':",COLUMN(BCDMDT_06108!F32),",'Row':",ROW(BCDMDT_06108!F32),",","'ColDynamic':",COLUMN(BCDMDT_06108!F31),",","'RowDynamic':",ROW(BCDMDT_06108!F31),",","'Format':'numberic'",",'Value':'",SUBSTITUTE(BCDMDT_06108!F32,"'","\'"),"','TargetCode':''}")</f>
        <v>{'SheetId':'97f94cc4-2cf1-490f-9992-d56edff2a48b','UId':'940e47b0-c384-4fd9-8187-9682427c7877','Col':6,'Row':32,'ColDynamic':6,'RowDynamic':31,'Format':'numberic','Value':'13000000000','TargetCode':''}</v>
      </c>
    </row>
    <row r="494" spans="1:1" x14ac:dyDescent="0.25">
      <c r="A494" t="str">
        <f>CONCATENATE("{'SheetId':'97f94cc4-2cf1-490f-9992-d56edff2a48b'",",","'UId':'43b5fa0f-b62a-48c5-a6e1-fd84c1ac4294'",",'Col':",COLUMN(BCDMDT_06108!G32),",'Row':",ROW(BCDMDT_06108!G32),",","'ColDynamic':",COLUMN(BCDMDT_06108!G31),",","'RowDynamic':",ROW(BCDMDT_06108!G31),",","'Format':'numberic'",",'Value':'",SUBSTITUTE(BCDMDT_06108!G32,"'","\'"),"','TargetCode':''}")</f>
        <v>{'SheetId':'97f94cc4-2cf1-490f-9992-d56edff2a48b','UId':'43b5fa0f-b62a-48c5-a6e1-fd84c1ac4294','Col':7,'Row':32,'ColDynamic':7,'RowDynamic':31,'Format':'numberic','Value':'0.107744920697031','TargetCode':''}</v>
      </c>
    </row>
    <row r="495" spans="1:1" x14ac:dyDescent="0.25">
      <c r="A495" t="str">
        <f>CONCATENATE("{'SheetId':'97f94cc4-2cf1-490f-9992-d56edff2a48b'",",","'UId':'8e706584-9a97-411a-aa73-101d6bbfd1b3'",",'Col':",COLUMN(BCDMDT_06108!A34),",'Row':",ROW(BCDMDT_06108!A34),",","'ColDynamic':",COLUMN(BCDMDT_06108!A33),",","'RowDynamic':",ROW(BCDMDT_06108!A33),",","'Format':'string'",",'Value':'",SUBSTITUTE(BCDMDT_06108!A34,"'","\'"),"','TargetCode':''}")</f>
        <v>{'SheetId':'97f94cc4-2cf1-490f-9992-d56edff2a48b','UId':'8e706584-9a97-411a-aa73-101d6bbfd1b3','Col':1,'Row':34,'ColDynamic':1,'RowDynamic':33,'Format':'string','Value':'3','TargetCode':''}</v>
      </c>
    </row>
    <row r="496" spans="1:1" x14ac:dyDescent="0.25">
      <c r="A496" t="str">
        <f>CONCATENATE("{'SheetId':'97f94cc4-2cf1-490f-9992-d56edff2a48b'",",","'UId':'ebbb73ee-21aa-4791-831d-554ddb8bda55'",",'Col':",COLUMN(BCDMDT_06108!B34),",'Row':",ROW(BCDMDT_06108!B34),",","'ColDynamic':",COLUMN(BCDMDT_06108!B33),",","'RowDynamic':",ROW(BCDMDT_06108!B33),",","'Format':'string'",",'Value':'",SUBSTITUTE(BCDMDT_06108!B34,"'","\'"),"','TargetCode':''}")</f>
        <v>{'SheetId':'97f94cc4-2cf1-490f-9992-d56edff2a48b','UId':'ebbb73ee-21aa-4791-831d-554ddb8bda55','Col':2,'Row':34,'ColDynamic':2,'RowDynamic':33,'Format':'string','Value':'Công cụ chuyển nhượng…
Transferable instruments…','TargetCode':''}</v>
      </c>
    </row>
    <row r="497" spans="1:1" x14ac:dyDescent="0.25">
      <c r="A497" t="str">
        <f>CONCATENATE("{'SheetId':'97f94cc4-2cf1-490f-9992-d56edff2a48b'",",","'UId':'593a8ce3-bc56-4d99-bcfb-4d7543d6a8b5'",",'Col':",COLUMN(BCDMDT_06108!C34),",'Row':",ROW(BCDMDT_06108!C34),",","'ColDynamic':",COLUMN(BCDMDT_06108!C33),",","'RowDynamic':",ROW(BCDMDT_06108!C33),",","'Format':'string'",",'Value':'",SUBSTITUTE(BCDMDT_06108!C34,"'","\'"),"','TargetCode':''}")</f>
        <v>{'SheetId':'97f94cc4-2cf1-490f-9992-d56edff2a48b','UId':'593a8ce3-bc56-4d99-bcfb-4d7543d6a8b5','Col':3,'Row':34,'ColDynamic':3,'RowDynamic':33,'Format':'string','Value':'4045','TargetCode':''}</v>
      </c>
    </row>
    <row r="498" spans="1:1" x14ac:dyDescent="0.25">
      <c r="A498" t="str">
        <f>CONCATENATE("{'SheetId':'97f94cc4-2cf1-490f-9992-d56edff2a48b'",",","'UId':'85c39c8e-7140-4a81-87fa-55f0bc0c1629'",",'Col':",COLUMN(BCDMDT_06108!D34),",'Row':",ROW(BCDMDT_06108!D34),",","'ColDynamic':",COLUMN(BCDMDT_06108!D33),",","'RowDynamic':",ROW(BCDMDT_06108!D33),",","'Format':'numberic'",",'Value':'",SUBSTITUTE(BCDMDT_06108!D34,"'","\'"),"','TargetCode':''}")</f>
        <v>{'SheetId':'97f94cc4-2cf1-490f-9992-d56edff2a48b','UId':'85c39c8e-7140-4a81-87fa-55f0bc0c1629','Col':4,'Row':34,'ColDynamic':4,'RowDynamic':33,'Format':'numberic','Value':' ','TargetCode':''}</v>
      </c>
    </row>
    <row r="499" spans="1:1" x14ac:dyDescent="0.25">
      <c r="A499" t="str">
        <f>CONCATENATE("{'SheetId':'97f94cc4-2cf1-490f-9992-d56edff2a48b'",",","'UId':'d9c57217-ce09-4810-bd54-36c17bc214d8'",",'Col':",COLUMN(BCDMDT_06108!E34),",'Row':",ROW(BCDMDT_06108!E34),",","'ColDynamic':",COLUMN(BCDMDT_06108!E33),",","'RowDynamic':",ROW(BCDMDT_06108!E33),",","'Format':'numberic'",",'Value':'",SUBSTITUTE(BCDMDT_06108!E34,"'","\'"),"','TargetCode':''}")</f>
        <v>{'SheetId':'97f94cc4-2cf1-490f-9992-d56edff2a48b','UId':'d9c57217-ce09-4810-bd54-36c17bc214d8','Col':5,'Row':34,'ColDynamic':5,'RowDynamic':33,'Format':'numberic','Value':' ','TargetCode':''}</v>
      </c>
    </row>
    <row r="500" spans="1:1" x14ac:dyDescent="0.25">
      <c r="A500" t="str">
        <f>CONCATENATE("{'SheetId':'97f94cc4-2cf1-490f-9992-d56edff2a48b'",",","'UId':'38610ebe-9b8a-4309-b7c2-3110b15b2b5d'",",'Col':",COLUMN(BCDMDT_06108!F34),",'Row':",ROW(BCDMDT_06108!F34),",","'ColDynamic':",COLUMN(BCDMDT_06108!F33),",","'RowDynamic':",ROW(BCDMDT_06108!F33),",","'Format':'numberic'",",'Value':'",SUBSTITUTE(BCDMDT_06108!F34,"'","\'"),"','TargetCode':''}")</f>
        <v>{'SheetId':'97f94cc4-2cf1-490f-9992-d56edff2a48b','UId':'38610ebe-9b8a-4309-b7c2-3110b15b2b5d','Col':6,'Row':34,'ColDynamic':6,'RowDynamic':33,'Format':'numberic','Value':'0','TargetCode':''}</v>
      </c>
    </row>
    <row r="501" spans="1:1" x14ac:dyDescent="0.25">
      <c r="A501" t="str">
        <f>CONCATENATE("{'SheetId':'97f94cc4-2cf1-490f-9992-d56edff2a48b'",",","'UId':'745905bb-4e76-44d5-861b-a752d05e1015'",",'Col':",COLUMN(BCDMDT_06108!G34),",'Row':",ROW(BCDMDT_06108!G34),",","'ColDynamic':",COLUMN(BCDMDT_06108!G33),",","'RowDynamic':",ROW(BCDMDT_06108!G33),",","'Format':'numberic'",",'Value':'",SUBSTITUTE(BCDMDT_06108!G34,"'","\'"),"','TargetCode':''}")</f>
        <v>{'SheetId':'97f94cc4-2cf1-490f-9992-d56edff2a48b','UId':'745905bb-4e76-44d5-861b-a752d05e1015','Col':7,'Row':34,'ColDynamic':7,'RowDynamic':33,'Format':'numberic','Value':'0','TargetCode':''}</v>
      </c>
    </row>
    <row r="502" spans="1:1" x14ac:dyDescent="0.25">
      <c r="A502" t="str">
        <f>CONCATENATE("{'SheetId':'97f94cc4-2cf1-490f-9992-d56edff2a48b'",",","'UId':'ba304c12-e7bb-4492-a411-67aeda462538'",",'Col':",COLUMN(BCDMDT_06108!A36),",'Row':",ROW(BCDMDT_06108!A36),",","'ColDynamic':",COLUMN(BCDMDT_06108!A35),",","'RowDynamic':",ROW(BCDMDT_06108!A35),",","'Format':'string'",",'Value':'",SUBSTITUTE(BCDMDT_06108!A36,"'","\'"),"','TargetCode':''}")</f>
        <v>{'SheetId':'97f94cc4-2cf1-490f-9992-d56edff2a48b','UId':'ba304c12-e7bb-4492-a411-67aeda462538','Col':1,'Row':36,'ColDynamic':1,'RowDynamic':35,'Format':'string','Value':' ','TargetCode':''}</v>
      </c>
    </row>
    <row r="503" spans="1:1" x14ac:dyDescent="0.25">
      <c r="A503" t="str">
        <f>CONCATENATE("{'SheetId':'97f94cc4-2cf1-490f-9992-d56edff2a48b'",",","'UId':'fe07c8b5-4d0a-48c2-b69a-c36dfc0d8639'",",'Col':",COLUMN(BCDMDT_06108!B36),",'Row':",ROW(BCDMDT_06108!B36),",","'ColDynamic':",COLUMN(BCDMDT_06108!B35),",","'RowDynamic':",ROW(BCDMDT_06108!B35),",","'Format':'string'",",'Value':'",SUBSTITUTE(BCDMDT_06108!B36,"'","\'"),"','TargetCode':''}")</f>
        <v>{'SheetId':'97f94cc4-2cf1-490f-9992-d56edff2a48b','UId':'fe07c8b5-4d0a-48c2-b69a-c36dfc0d8639','Col':2,'Row':36,'ColDynamic':2,'RowDynamic':35,'Format':'string','Value':'TỔNG
TOTAL','TargetCode':''}</v>
      </c>
    </row>
    <row r="504" spans="1:1" x14ac:dyDescent="0.25">
      <c r="A504" t="str">
        <f>CONCATENATE("{'SheetId':'97f94cc4-2cf1-490f-9992-d56edff2a48b'",",","'UId':'95fe39c2-de30-4df1-add3-646d1235b621'",",'Col':",COLUMN(BCDMDT_06108!C36),",'Row':",ROW(BCDMDT_06108!C36),",","'ColDynamic':",COLUMN(BCDMDT_06108!C35),",","'RowDynamic':",ROW(BCDMDT_06108!C35),",","'Format':'string'",",'Value':'",SUBSTITUTE(BCDMDT_06108!C36,"'","\'"),"','TargetCode':''}")</f>
        <v>{'SheetId':'97f94cc4-2cf1-490f-9992-d56edff2a48b','UId':'95fe39c2-de30-4df1-add3-646d1235b621','Col':3,'Row':36,'ColDynamic':3,'RowDynamic':35,'Format':'string','Value':'4046','TargetCode':''}</v>
      </c>
    </row>
    <row r="505" spans="1:1" x14ac:dyDescent="0.25">
      <c r="A505" t="str">
        <f>CONCATENATE("{'SheetId':'97f94cc4-2cf1-490f-9992-d56edff2a48b'",",","'UId':'64ade038-1439-4677-b751-5b2beb58acd0'",",'Col':",COLUMN(BCDMDT_06108!D36),",'Row':",ROW(BCDMDT_06108!D36),",","'ColDynamic':",COLUMN(BCDMDT_06108!D35),",","'RowDynamic':",ROW(BCDMDT_06108!D35),",","'Format':'numberic'",",'Value':'",SUBSTITUTE(BCDMDT_06108!D36,"'","\'"),"','TargetCode':''}")</f>
        <v>{'SheetId':'97f94cc4-2cf1-490f-9992-d56edff2a48b','UId':'64ade038-1439-4677-b751-5b2beb58acd0','Col':4,'Row':36,'ColDynamic':4,'RowDynamic':35,'Format':'numberic','Value':' ','TargetCode':''}</v>
      </c>
    </row>
    <row r="506" spans="1:1" x14ac:dyDescent="0.25">
      <c r="A506" t="str">
        <f>CONCATENATE("{'SheetId':'97f94cc4-2cf1-490f-9992-d56edff2a48b'",",","'UId':'ee34460a-dd81-4a8f-8529-2101f8dbaf7e'",",'Col':",COLUMN(BCDMDT_06108!E36),",'Row':",ROW(BCDMDT_06108!E36),",","'ColDynamic':",COLUMN(BCDMDT_06108!E35),",","'RowDynamic':",ROW(BCDMDT_06108!E35),",","'Format':'numberic'",",'Value':'",SUBSTITUTE(BCDMDT_06108!E36,"'","\'"),"','TargetCode':''}")</f>
        <v>{'SheetId':'97f94cc4-2cf1-490f-9992-d56edff2a48b','UId':'ee34460a-dd81-4a8f-8529-2101f8dbaf7e','Col':5,'Row':36,'ColDynamic':5,'RowDynamic':35,'Format':'numberic','Value':' ','TargetCode':''}</v>
      </c>
    </row>
    <row r="507" spans="1:1" x14ac:dyDescent="0.25">
      <c r="A507" t="str">
        <f>CONCATENATE("{'SheetId':'97f94cc4-2cf1-490f-9992-d56edff2a48b'",",","'UId':'8aec7324-8930-484d-b27a-ac318204e770'",",'Col':",COLUMN(BCDMDT_06108!F36),",'Row':",ROW(BCDMDT_06108!F36),",","'ColDynamic':",COLUMN(BCDMDT_06108!F35),",","'RowDynamic':",ROW(BCDMDT_06108!F35),",","'Format':'numberic'",",'Value':'",SUBSTITUTE(BCDMDT_06108!F36,"'","\'"),"','TargetCode':''}")</f>
        <v>{'SheetId':'97f94cc4-2cf1-490f-9992-d56edff2a48b','UId':'8aec7324-8930-484d-b27a-ac318204e770','Col':6,'Row':36,'ColDynamic':6,'RowDynamic':35,'Format':'numberic','Value':'115394381410','TargetCode':''}</v>
      </c>
    </row>
    <row r="508" spans="1:1" x14ac:dyDescent="0.25">
      <c r="A508" t="str">
        <f>CONCATENATE("{'SheetId':'97f94cc4-2cf1-490f-9992-d56edff2a48b'",",","'UId':'04bb4ce5-a5db-4f79-97e1-5b2d2863fcc0'",",'Col':",COLUMN(BCDMDT_06108!G36),",'Row':",ROW(BCDMDT_06108!G36),",","'ColDynamic':",COLUMN(BCDMDT_06108!G35),",","'RowDynamic':",ROW(BCDMDT_06108!G35),",","'Format':'numberic'",",'Value':'",SUBSTITUTE(BCDMDT_06108!G36,"'","\'"),"','TargetCode':''}")</f>
        <v>{'SheetId':'97f94cc4-2cf1-490f-9992-d56edff2a48b','UId':'04bb4ce5-a5db-4f79-97e1-5b2d2863fcc0','Col':7,'Row':36,'ColDynamic':7,'RowDynamic':35,'Format':'numberic','Value':'0.956396805684881','TargetCode':''}</v>
      </c>
    </row>
    <row r="509" spans="1:1" x14ac:dyDescent="0.25">
      <c r="A509" t="str">
        <f>CONCATENATE("{'SheetId':'97f94cc4-2cf1-490f-9992-d56edff2a48b'",",","'UId':'fc898edd-d60f-4260-bb15-9585358bc82d'",",'Col':",COLUMN(BCDMDT_06108!D37),",'Row':",ROW(BCDMDT_06108!D37),",","'Format':'numberic'",",'Value':'",SUBSTITUTE(BCDMDT_06108!D37,"'","\'"),"','TargetCode':''}")</f>
        <v>{'SheetId':'97f94cc4-2cf1-490f-9992-d56edff2a48b','UId':'fc898edd-d60f-4260-bb15-9585358bc82d','Col':4,'Row':37,'Format':'numberic','Value':' ','TargetCode':''}</v>
      </c>
    </row>
    <row r="510" spans="1:1" x14ac:dyDescent="0.25">
      <c r="A510" t="str">
        <f>CONCATENATE("{'SheetId':'97f94cc4-2cf1-490f-9992-d56edff2a48b'",",","'UId':'97e826f4-0f91-4232-af23-59168daf6190'",",'Col':",COLUMN(BCDMDT_06108!E37),",'Row':",ROW(BCDMDT_06108!E37),",","'Format':'numberic'",",'Value':'",SUBSTITUTE(BCDMDT_06108!E37,"'","\'"),"','TargetCode':''}")</f>
        <v>{'SheetId':'97f94cc4-2cf1-490f-9992-d56edff2a48b','UId':'97e826f4-0f91-4232-af23-59168daf6190','Col':5,'Row':37,'Format':'numberic','Value':' ','TargetCode':''}</v>
      </c>
    </row>
    <row r="511" spans="1:1" x14ac:dyDescent="0.25">
      <c r="A511" t="str">
        <f>CONCATENATE("{'SheetId':'97f94cc4-2cf1-490f-9992-d56edff2a48b'",",","'UId':'32f6d956-e560-4f40-88b5-30477b33740a'",",'Col':",COLUMN(BCDMDT_06108!F37),",'Row':",ROW(BCDMDT_06108!F37),",","'Format':'numberic'",",'Value':'",SUBSTITUTE(BCDMDT_06108!F37,"'","\'"),"','TargetCode':''}")</f>
        <v>{'SheetId':'97f94cc4-2cf1-490f-9992-d56edff2a48b','UId':'32f6d956-e560-4f40-88b5-30477b33740a','Col':6,'Row':37,'Format':'numberic','Value':'120655339629','TargetCode':''}</v>
      </c>
    </row>
    <row r="512" spans="1:1" x14ac:dyDescent="0.25">
      <c r="A512" t="str">
        <f>CONCATENATE("{'SheetId':'97f94cc4-2cf1-490f-9992-d56edff2a48b'",",","'UId':'248f4055-e444-483d-bfbc-765aa7a5cc9e'",",'Col':",COLUMN(BCDMDT_06108!G37),",'Row':",ROW(BCDMDT_06108!G37),",","'Format':'numberic'",",'Value':'",SUBSTITUTE(BCDMDT_06108!G37,"'","\'"),"','TargetCode':''}")</f>
        <v>{'SheetId':'97f94cc4-2cf1-490f-9992-d56edff2a48b','UId':'248f4055-e444-483d-bfbc-765aa7a5cc9e','Col':7,'Row':37,'Format':'numberic','Value':'1','TargetCode':''}</v>
      </c>
    </row>
    <row r="513" spans="1:1" x14ac:dyDescent="0.25">
      <c r="A513"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514" spans="1:1" x14ac:dyDescent="0.25">
      <c r="A514"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515" spans="1:1" x14ac:dyDescent="0.25">
      <c r="A515"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516" spans="1:1" x14ac:dyDescent="0.25">
      <c r="A516"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517" spans="1:1" x14ac:dyDescent="0.25">
      <c r="A517"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{'SheetId':'3d9f5a69-09d2-47bf-918c-13651271f903','UId':'502b0c65-f858-42b1-a43d-38e258167d7f','Col':4,'Row':3,'Format':'numberic','Value':'3531071997','TargetCode':''}</v>
      </c>
    </row>
    <row r="518" spans="1:1" x14ac:dyDescent="0.25">
      <c r="A518"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{'SheetId':'3d9f5a69-09d2-47bf-918c-13651271f903','UId':'522040fa-deb2-4565-be8c-81c67dc50ed5','Col':5,'Row':3,'Format':'numberic','Value':'2070662147','TargetCode':''}</v>
      </c>
    </row>
    <row r="519" spans="1:1" x14ac:dyDescent="0.25">
      <c r="A519"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520" spans="1:1" x14ac:dyDescent="0.25">
      <c r="A520"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{'SheetId':'3d9f5a69-09d2-47bf-918c-13651271f903','UId':'91882236-93f8-48dc-97d7-999248002a13','Col':4,'Row':4,'Format':'numberic','Value':'2711616','TargetCode':''}</v>
      </c>
    </row>
    <row r="521" spans="1:1" x14ac:dyDescent="0.25">
      <c r="A521"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{'SheetId':'3d9f5a69-09d2-47bf-918c-13651271f903','UId':'978dd67c-d3f6-4513-be62-d4bec6909cd2','Col':5,'Row':4,'Format':'numberic','Value':'4326027','TargetCode':''}</v>
      </c>
    </row>
    <row r="522" spans="1:1" x14ac:dyDescent="0.25">
      <c r="A522"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523" spans="1:1" x14ac:dyDescent="0.25">
      <c r="A523"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{'SheetId':'3d9f5a69-09d2-47bf-918c-13651271f903','UId':'18a7025c-d558-4391-9bb9-fc345d1c3987','Col':4,'Row':5,'Format':'numberic','Value':'0','TargetCode':''}</v>
      </c>
    </row>
    <row r="524" spans="1:1" x14ac:dyDescent="0.25">
      <c r="A524"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{'SheetId':'3d9f5a69-09d2-47bf-918c-13651271f903','UId':'13980df1-1263-4126-ac90-4bab8738fb04','Col':5,'Row':5,'Format':'numberic','Value':'0','TargetCode':''}</v>
      </c>
    </row>
    <row r="525" spans="1:1" x14ac:dyDescent="0.25">
      <c r="A525"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526" spans="1:1" x14ac:dyDescent="0.25">
      <c r="A526"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{'SheetId':'3d9f5a69-09d2-47bf-918c-13651271f903','UId':'ffe2ab86-b969-4383-a3ed-bae66a2b4453','Col':4,'Row':6,'Format':'numberic','Value':'2711616','TargetCode':''}</v>
      </c>
    </row>
    <row r="527" spans="1:1" x14ac:dyDescent="0.25">
      <c r="A527"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{'SheetId':'3d9f5a69-09d2-47bf-918c-13651271f903','UId':'3b90323c-1658-48f8-8539-d3e693f8efd7','Col':5,'Row':6,'Format':'numberic','Value':'4326027','TargetCode':''}</v>
      </c>
    </row>
    <row r="528" spans="1:1" x14ac:dyDescent="0.25">
      <c r="A528"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529" spans="1:1" x14ac:dyDescent="0.25">
      <c r="A529"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{'SheetId':'3d9f5a69-09d2-47bf-918c-13651271f903','UId':'73c1a238-34dd-4ed6-a18d-a7d10112ea10','Col':4,'Row':7,'Format':'numberic','Value':'3533783613','TargetCode':''}</v>
      </c>
    </row>
    <row r="530" spans="1:1" x14ac:dyDescent="0.25">
      <c r="A530"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{'SheetId':'3d9f5a69-09d2-47bf-918c-13651271f903','UId':'b954be3c-a901-481d-8256-11b668991df2','Col':5,'Row':7,'Format':'numberic','Value':'2074988174','TargetCode':''}</v>
      </c>
    </row>
    <row r="531" spans="1:1" x14ac:dyDescent="0.25">
      <c r="A531"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532" spans="1:1" x14ac:dyDescent="0.25">
      <c r="A532"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{'SheetId':'3d9f5a69-09d2-47bf-918c-13651271f903','UId':'4603edaf-3927-4b70-8516-b492bc9b450f','Col':4,'Row':8,'Format':'numberic','Value':'-1100000000','TargetCode':''}</v>
      </c>
    </row>
    <row r="533" spans="1:1" x14ac:dyDescent="0.25">
      <c r="A533"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{'SheetId':'3d9f5a69-09d2-47bf-918c-13651271f903','UId':'0f6d4932-e6b4-4701-830e-884e994eb0c4','Col':5,'Row':8,'Format':'numberic','Value':'-2000000000','TargetCode':''}</v>
      </c>
    </row>
    <row r="534" spans="1:1" x14ac:dyDescent="0.25">
      <c r="A534"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535" spans="1:1" x14ac:dyDescent="0.25">
      <c r="A535"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{'SheetId':'3d9f5a69-09d2-47bf-918c-13651271f903','UId':'23d17f59-4db4-4737-8e7d-e886c6c6f5aa','Col':4,'Row':9,'Format':'numberic','Value':'0','TargetCode':''}</v>
      </c>
    </row>
    <row r="536" spans="1:1" x14ac:dyDescent="0.25">
      <c r="A536"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{'SheetId':'3d9f5a69-09d2-47bf-918c-13651271f903','UId':'4f862de9-af92-4ef3-866e-01a43340357d','Col':5,'Row':9,'Format':'numberic','Value':'0','TargetCode':''}</v>
      </c>
    </row>
    <row r="537" spans="1:1" x14ac:dyDescent="0.25">
      <c r="A537"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538" spans="1:1" x14ac:dyDescent="0.25">
      <c r="A538"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{'SheetId':'3d9f5a69-09d2-47bf-918c-13651271f903','UId':'7294f050-f61e-4323-8f24-655a4c134817','Col':4,'Row':10,'Format':'numberic','Value':'-2737733971','TargetCode':''}</v>
      </c>
    </row>
    <row r="539" spans="1:1" x14ac:dyDescent="0.25">
      <c r="A539"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{'SheetId':'3d9f5a69-09d2-47bf-918c-13651271f903','UId':'07f69c92-abf4-43e6-99e1-47a7a8aefd66','Col':5,'Row':10,'Format':'numberic','Value':'4172876','TargetCode':''}</v>
      </c>
    </row>
    <row r="540" spans="1:1" x14ac:dyDescent="0.25">
      <c r="A540"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541" spans="1:1" x14ac:dyDescent="0.25">
      <c r="A541"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542" spans="1:1" x14ac:dyDescent="0.25">
      <c r="A542"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{'SheetId':'3d9f5a69-09d2-47bf-918c-13651271f903','UId':'56610dd1-1aca-47dc-81eb-8061829e616a','Col':5,'Row':11,'Format':'numberic','Value':'0','TargetCode':''}</v>
      </c>
    </row>
    <row r="543" spans="1:1" x14ac:dyDescent="0.25">
      <c r="A543"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544" spans="1:1" x14ac:dyDescent="0.25">
      <c r="A544"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545" spans="1:1" x14ac:dyDescent="0.25">
      <c r="A545"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546" spans="1:1" x14ac:dyDescent="0.25">
      <c r="A546"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547" spans="1:1" x14ac:dyDescent="0.25">
      <c r="A547"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{'SheetId':'3d9f5a69-09d2-47bf-918c-13651271f903','UId':'afa714d6-d73f-4f60-a282-7a22390517e0','Col':4,'Row':13,'Format':'numberic','Value':'0','TargetCode':''}</v>
      </c>
    </row>
    <row r="548" spans="1:1" x14ac:dyDescent="0.25">
      <c r="A548"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{'SheetId':'3d9f5a69-09d2-47bf-918c-13651271f903','UId':'8631a240-c850-4a7f-b816-08564f906400','Col':5,'Row':13,'Format':'numberic','Value':'0','TargetCode':''}</v>
      </c>
    </row>
    <row r="549" spans="1:1" x14ac:dyDescent="0.25">
      <c r="A549"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550" spans="1:1" x14ac:dyDescent="0.25">
      <c r="A550"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{'SheetId':'3d9f5a69-09d2-47bf-918c-13651271f903','UId':'baaeff25-ed58-4805-8b78-fbb0b659d150','Col':4,'Row':14,'Format':'numberic','Value':'0','TargetCode':''}</v>
      </c>
    </row>
    <row r="551" spans="1:1" x14ac:dyDescent="0.25">
      <c r="A551"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{'SheetId':'3d9f5a69-09d2-47bf-918c-13651271f903','UId':'de431fc7-efd0-4d61-8bd7-0a4b5bf3c76a','Col':5,'Row':14,'Format':'numberic','Value':'0','TargetCode':''}</v>
      </c>
    </row>
    <row r="552" spans="1:1" x14ac:dyDescent="0.25">
      <c r="A552"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553" spans="1:1" x14ac:dyDescent="0.25">
      <c r="A553"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554" spans="1:1" x14ac:dyDescent="0.25">
      <c r="A554"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555" spans="1:1" x14ac:dyDescent="0.25">
      <c r="A555"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556" spans="1:1" x14ac:dyDescent="0.25">
      <c r="A556"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{'SheetId':'3d9f5a69-09d2-47bf-918c-13651271f903','UId':'4b839341-0732-4737-bb64-1197a2c916fe','Col':4,'Row':16,'Format':'numberic','Value':'0','TargetCode':''}</v>
      </c>
    </row>
    <row r="557" spans="1:1" x14ac:dyDescent="0.25">
      <c r="A557"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{'SheetId':'3d9f5a69-09d2-47bf-918c-13651271f903','UId':'dbec0dd9-271a-47c1-8eff-dae8103338ff','Col':5,'Row':16,'Format':'numberic','Value':'11403','TargetCode':''}</v>
      </c>
    </row>
    <row r="558" spans="1:1" x14ac:dyDescent="0.25">
      <c r="A558"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559" spans="1:1" x14ac:dyDescent="0.25">
      <c r="A559"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{'SheetId':'3d9f5a69-09d2-47bf-918c-13651271f903','UId':'e0de7cd1-63e3-4981-9320-ab5b3577409d','Col':4,'Row':17,'Format':'numberic','Value':'0','TargetCode':''}</v>
      </c>
    </row>
    <row r="560" spans="1:1" x14ac:dyDescent="0.25">
      <c r="A560"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{'SheetId':'3d9f5a69-09d2-47bf-918c-13651271f903','UId':'ffce13a4-03ae-4932-a59b-eb24a71ffd97','Col':5,'Row':17,'Format':'numberic','Value':'0','TargetCode':''}</v>
      </c>
    </row>
    <row r="561" spans="1:1" x14ac:dyDescent="0.25">
      <c r="A561"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562" spans="1:1" x14ac:dyDescent="0.25">
      <c r="A562"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{'SheetId':'3d9f5a69-09d2-47bf-918c-13651271f903','UId':'822e93a7-96a5-404c-ba37-12051d458643','Col':4,'Row':18,'Format':'numberic','Value':'0','TargetCode':''}</v>
      </c>
    </row>
    <row r="563" spans="1:1" x14ac:dyDescent="0.25">
      <c r="A563"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{'SheetId':'3d9f5a69-09d2-47bf-918c-13651271f903','UId':'25c05d3e-33c2-4033-9401-21bc2549abad','Col':5,'Row':18,'Format':'numberic','Value':'0','TargetCode':''}</v>
      </c>
    </row>
    <row r="564" spans="1:1" x14ac:dyDescent="0.25">
      <c r="A564"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565" spans="1:1" x14ac:dyDescent="0.25">
      <c r="A565"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{'SheetId':'3d9f5a69-09d2-47bf-918c-13651271f903','UId':'61d5df60-7115-4dce-b16e-228e18d079c5','Col':4,'Row':19,'Format':'numberic','Value':'0','TargetCode':''}</v>
      </c>
    </row>
    <row r="566" spans="1:1" x14ac:dyDescent="0.25">
      <c r="A566"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567" spans="1:1" x14ac:dyDescent="0.25">
      <c r="A567"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568" spans="1:1" x14ac:dyDescent="0.25">
      <c r="A568"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{'SheetId':'3d9f5a69-09d2-47bf-918c-13651271f903','UId':'c1811a2b-f605-43cb-add8-783e2fa63b73','Col':4,'Row':20,'Format':'numberic','Value':'-333903','TargetCode':''}</v>
      </c>
    </row>
    <row r="569" spans="1:1" x14ac:dyDescent="0.25">
      <c r="A569"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{'SheetId':'3d9f5a69-09d2-47bf-918c-13651271f903','UId':'3582a546-2d6e-4889-a081-16929b7f527e','Col':5,'Row':20,'Format':'numberic','Value':'-1248015','TargetCode':''}</v>
      </c>
    </row>
    <row r="570" spans="1:1" x14ac:dyDescent="0.25">
      <c r="A570"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571" spans="1:1" x14ac:dyDescent="0.25">
      <c r="A571"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572" spans="1:1" x14ac:dyDescent="0.25">
      <c r="A572"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573" spans="1:1" x14ac:dyDescent="0.25">
      <c r="A573"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574" spans="1:1" x14ac:dyDescent="0.25">
      <c r="A574"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{'SheetId':'3d9f5a69-09d2-47bf-918c-13651271f903','UId':'8c8b69f1-cc40-4b54-90df-311c78ba4148','Col':4,'Row':22,'Format':'numberic','Value':'-304284261','TargetCode':''}</v>
      </c>
    </row>
    <row r="575" spans="1:1" x14ac:dyDescent="0.25">
      <c r="A575"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{'SheetId':'3d9f5a69-09d2-47bf-918c-13651271f903','UId':'fd606e9b-ec43-41fb-b336-0441e41cb06e','Col':5,'Row':22,'Format':'numberic','Value':'77924438','TargetCode':''}</v>
      </c>
    </row>
    <row r="576" spans="1:1" x14ac:dyDescent="0.25">
      <c r="A576"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577" spans="1:1" x14ac:dyDescent="0.25">
      <c r="A577"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578" spans="1:1" x14ac:dyDescent="0.25">
      <c r="A578"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579" spans="1:1" x14ac:dyDescent="0.25">
      <c r="A579"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580" spans="1:1" x14ac:dyDescent="0.25">
      <c r="A580"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{'SheetId':'3d9f5a69-09d2-47bf-918c-13651271f903','UId':'2a1e2106-f27f-4229-8849-6edebf11f81b','Col':4,'Row':24,'Format':'numberic','Value':'0','TargetCode':''}</v>
      </c>
    </row>
    <row r="581" spans="1:1" x14ac:dyDescent="0.25">
      <c r="A581"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{'SheetId':'3d9f5a69-09d2-47bf-918c-13651271f903','UId':'381baae0-c231-4083-bf49-2c02091221bc','Col':5,'Row':24,'Format':'numberic','Value':'0','TargetCode':''}</v>
      </c>
    </row>
    <row r="582" spans="1:1" x14ac:dyDescent="0.25">
      <c r="A582"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583" spans="1:1" x14ac:dyDescent="0.25">
      <c r="A583"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{'SheetId':'3d9f5a69-09d2-47bf-918c-13651271f903','UId':'669fbaaf-c2d8-42dc-a8b4-e1f66f141999','Col':4,'Row':25,'Format':'numberic','Value':'-92892573','TargetCode':''}</v>
      </c>
    </row>
    <row r="584" spans="1:1" x14ac:dyDescent="0.25">
      <c r="A584"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{'SheetId':'3d9f5a69-09d2-47bf-918c-13651271f903','UId':'e4c1b16f-6ea0-4630-aa13-65a69406ba9d','Col':5,'Row':25,'Format':'numberic','Value':'-21665679','TargetCode':''}</v>
      </c>
    </row>
    <row r="585" spans="1:1" x14ac:dyDescent="0.25">
      <c r="A585"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586" spans="1:1" x14ac:dyDescent="0.25">
      <c r="A586"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587" spans="1:1" x14ac:dyDescent="0.25">
      <c r="A587"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588" spans="1:1" x14ac:dyDescent="0.25">
      <c r="A588"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589" spans="1:1" x14ac:dyDescent="0.25">
      <c r="A589"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590" spans="1:1" x14ac:dyDescent="0.25">
      <c r="A590"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591" spans="1:1" x14ac:dyDescent="0.25">
      <c r="A591"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592" spans="1:1" x14ac:dyDescent="0.25">
      <c r="A592"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593" spans="1:1" x14ac:dyDescent="0.25">
      <c r="A593"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594" spans="1:1" x14ac:dyDescent="0.25">
      <c r="A594"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595" spans="1:1" x14ac:dyDescent="0.25">
      <c r="A595"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{'SheetId':'3d9f5a69-09d2-47bf-918c-13651271f903','UId':'364d4b5f-931b-4e2e-b306-3e2bca7bd302','Col':4,'Row':29,'Format':'numberic','Value':'-92892573','TargetCode':''}</v>
      </c>
    </row>
    <row r="596" spans="1:1" x14ac:dyDescent="0.25">
      <c r="A596"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{'SheetId':'3d9f5a69-09d2-47bf-918c-13651271f903','UId':'03a2814e-1dc1-43d3-a4e6-9e1c45481715','Col':5,'Row':29,'Format':'numberic','Value':'-21665679','TargetCode':''}</v>
      </c>
    </row>
    <row r="597" spans="1:1" x14ac:dyDescent="0.25">
      <c r="A597"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598" spans="1:1" x14ac:dyDescent="0.25">
      <c r="A598"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{'SheetId':'3d9f5a69-09d2-47bf-918c-13651271f903','UId':'64a93857-2847-4c7d-9a4f-3f4c6517ccec','Col':4,'Row':30,'Format':'numberic','Value':'-397176834','TargetCode':''}</v>
      </c>
    </row>
    <row r="599" spans="1:1" x14ac:dyDescent="0.25">
      <c r="A599"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{'SheetId':'3d9f5a69-09d2-47bf-918c-13651271f903','UId':'5342f60c-da65-407d-a686-1b051c511b91','Col':5,'Row':30,'Format':'numberic','Value':'56258759','TargetCode':''}</v>
      </c>
    </row>
    <row r="600" spans="1:1" x14ac:dyDescent="0.25">
      <c r="A600"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601" spans="1:1" x14ac:dyDescent="0.25">
      <c r="A601"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{'SheetId':'3d9f5a69-09d2-47bf-918c-13651271f903','UId':'2d1f1cf5-3c15-410f-bd30-0da2acf97536','Col':4,'Row':31,'Format':'numberic','Value':'1791558244','TargetCode':''}</v>
      </c>
    </row>
    <row r="602" spans="1:1" x14ac:dyDescent="0.25">
      <c r="A602"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{'SheetId':'3d9f5a69-09d2-47bf-918c-13651271f903','UId':'b422aad8-8b82-43c4-b447-ddbb90b52424','Col':5,'Row':31,'Format':'numberic','Value':'1111618509','TargetCode':''}</v>
      </c>
    </row>
    <row r="603" spans="1:1" x14ac:dyDescent="0.25">
      <c r="A603"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604" spans="1:1" x14ac:dyDescent="0.25">
      <c r="A604"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{'SheetId':'3d9f5a69-09d2-47bf-918c-13651271f903','UId':'0e4a6a39-71f5-4a94-9aa5-65f8fdbfaa82','Col':4,'Row':32,'Format':'numberic','Value':'1791558244','TargetCode':''}</v>
      </c>
    </row>
    <row r="605" spans="1:1" x14ac:dyDescent="0.25">
      <c r="A605"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{'SheetId':'3d9f5a69-09d2-47bf-918c-13651271f903','UId':'1b4a4b14-6a5c-473a-a459-5270c10ded8d','Col':5,'Row':32,'Format':'numberic','Value':'1111618509','TargetCode':''}</v>
      </c>
    </row>
    <row r="606" spans="1:1" x14ac:dyDescent="0.25">
      <c r="A606"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607" spans="1:1" x14ac:dyDescent="0.25">
      <c r="A607"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{'SheetId':'3d9f5a69-09d2-47bf-918c-13651271f903','UId':'432951a7-5473-446e-807c-3dd7ccf3bb6e','Col':4,'Row':33,'Format':'numberic','Value':'1791558244','TargetCode':''}</v>
      </c>
    </row>
    <row r="608" spans="1:1" x14ac:dyDescent="0.25">
      <c r="A608"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{'SheetId':'3d9f5a69-09d2-47bf-918c-13651271f903','UId':'bacc9565-ffff-4501-a884-c8d4d47a6dcb','Col':5,'Row':33,'Format':'numberic','Value':'1111618509','TargetCode':''}</v>
      </c>
    </row>
    <row r="609" spans="1:1" x14ac:dyDescent="0.25">
      <c r="A609"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610" spans="1:1" x14ac:dyDescent="0.25">
      <c r="A610"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{'SheetId':'3d9f5a69-09d2-47bf-918c-13651271f903','UId':'fd8c3047-89a9-4927-94c5-ae426a227303','Col':4,'Row':34,'Format':'numberic','Value':'1791558244','TargetCode':''}</v>
      </c>
    </row>
    <row r="611" spans="1:1" x14ac:dyDescent="0.25">
      <c r="A611"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{'SheetId':'3d9f5a69-09d2-47bf-918c-13651271f903','UId':'84b630d0-23c5-43d7-8937-a5b67f9df5c1','Col':5,'Row':34,'Format':'numberic','Value':'1111618509','TargetCode':''}</v>
      </c>
    </row>
    <row r="612" spans="1:1" x14ac:dyDescent="0.25">
      <c r="A612"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613" spans="1:1" x14ac:dyDescent="0.25">
      <c r="A613"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{'SheetId':'3d9f5a69-09d2-47bf-918c-13651271f903','UId':'b1f5f877-47e7-4c2f-ad12-0105bb9ca245','Col':4,'Row':35,'Format':'numberic','Value':'0','TargetCode':''}</v>
      </c>
    </row>
    <row r="614" spans="1:1" x14ac:dyDescent="0.25">
      <c r="A614"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{'SheetId':'3d9f5a69-09d2-47bf-918c-13651271f903','UId':'1deb36df-dfc9-41ce-a44f-01a697cf5824','Col':5,'Row':35,'Format':'numberic','Value':'0','TargetCode':''}</v>
      </c>
    </row>
    <row r="615" spans="1:1" x14ac:dyDescent="0.25">
      <c r="A615"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616" spans="1:1" x14ac:dyDescent="0.25">
      <c r="A616"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617" spans="1:1" x14ac:dyDescent="0.25">
      <c r="A617"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618" spans="1:1" x14ac:dyDescent="0.25">
      <c r="A618"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619" spans="1:1" x14ac:dyDescent="0.25">
      <c r="A619"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{'SheetId':'3d9f5a69-09d2-47bf-918c-13651271f903','UId':'2e6dd567-0d51-415f-a43b-47b68ee70304','Col':4,'Row':37,'Format':'numberic','Value':'0','TargetCode':''}</v>
      </c>
    </row>
    <row r="620" spans="1:1" x14ac:dyDescent="0.25">
      <c r="A620"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{'SheetId':'3d9f5a69-09d2-47bf-918c-13651271f903','UId':'5aca5568-0da5-43d9-b612-b5efe71c8c8c','Col':5,'Row':37,'Format':'numberic','Value':'0','TargetCode':''}</v>
      </c>
    </row>
    <row r="621" spans="1:1" x14ac:dyDescent="0.25">
      <c r="A621"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622" spans="1:1" x14ac:dyDescent="0.25">
      <c r="A622"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623" spans="1:1" x14ac:dyDescent="0.25">
      <c r="A623"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624" spans="1:1" x14ac:dyDescent="0.25">
      <c r="A624"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625" spans="1:1" x14ac:dyDescent="0.25">
      <c r="A625"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{'SheetId':'3d9f5a69-09d2-47bf-918c-13651271f903','UId':'c5b0f87f-379c-44bd-8ec8-f0c52ff33516','Col':4,'Row':39,'Format':'numberic','Value':'1394381410','TargetCode':''}</v>
      </c>
    </row>
    <row r="626" spans="1:1" x14ac:dyDescent="0.25">
      <c r="A626"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{'SheetId':'3d9f5a69-09d2-47bf-918c-13651271f903','UId':'3f3974e6-35b4-4547-987d-1a6f639e965c','Col':5,'Row':39,'Format':'numberic','Value':'1167877268','TargetCode':''}</v>
      </c>
    </row>
    <row r="627" spans="1:1" x14ac:dyDescent="0.25">
      <c r="A627"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628" spans="1:1" x14ac:dyDescent="0.25">
      <c r="A628"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{'SheetId':'3d9f5a69-09d2-47bf-918c-13651271f903','UId':'e9669dd7-8457-4fe7-adac-3aef8b5257e8','Col':4,'Row':40,'Format':'numberic','Value':'1394381410','TargetCode':''}</v>
      </c>
    </row>
    <row r="629" spans="1:1" x14ac:dyDescent="0.25">
      <c r="A629"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{'SheetId':'3d9f5a69-09d2-47bf-918c-13651271f903','UId':'5801bdd1-7207-4361-a2fe-e0850a073e72','Col':5,'Row':40,'Format':'numberic','Value':'1167877268','TargetCode':''}</v>
      </c>
    </row>
    <row r="630" spans="1:1" x14ac:dyDescent="0.25">
      <c r="A630"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631" spans="1:1" x14ac:dyDescent="0.25">
      <c r="A631"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{'SheetId':'3d9f5a69-09d2-47bf-918c-13651271f903','UId':'2f5d0db8-39ea-4e7a-9b1b-3d9a12f11643','Col':4,'Row':41,'Format':'numberic','Value':'1394381410','TargetCode':''}</v>
      </c>
    </row>
    <row r="632" spans="1:1" x14ac:dyDescent="0.25">
      <c r="A632"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{'SheetId':'3d9f5a69-09d2-47bf-918c-13651271f903','UId':'d9146d17-7026-49b4-90c3-4bfb0f10f155','Col':5,'Row':41,'Format':'numberic','Value':'1167877268','TargetCode':''}</v>
      </c>
    </row>
    <row r="633" spans="1:1" x14ac:dyDescent="0.25">
      <c r="A633"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634" spans="1:1" x14ac:dyDescent="0.25">
      <c r="A634"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{'SheetId':'3d9f5a69-09d2-47bf-918c-13651271f903','UId':'5e1aa346-70e1-46a3-b0ae-72adda8ef884','Col':4,'Row':42,'Format':'numberic','Value':'1394381410','TargetCode':''}</v>
      </c>
    </row>
    <row r="635" spans="1:1" x14ac:dyDescent="0.25">
      <c r="A635"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{'SheetId':'3d9f5a69-09d2-47bf-918c-13651271f903','UId':'3ac668ad-f8b1-4daf-9a63-4816a7e484e4','Col':5,'Row':42,'Format':'numberic','Value':'1167877268','TargetCode':''}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8377dac78090478aa651c1a5d1d4a197.psdsxs" Id="R1408ebfc39404c56"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Yw/+MXHKsXi4cZapMMpShvNeyG7Xez4ZE3kSVdFq/jc=</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ze5yiWxa5xO54PlNWB47R0xupEQcAHoU42hDRWOHypE=</DigestValue>
    </Reference>
  </SignedInfo>
  <SignatureValue>CetCfL8C+GKrcPXMh1OjkzZzzKkMk/YZIhfEDBG9v2Iqd0g+rXFJYaSC5tHz6fQGw/ndltUReYpj
T9EbglmRRxSVJ3r/FQ7JDM1ZzTkR6guXVhxTa5cw96ZJn9XRKZY66sLPb3qVYUDCILE22F8Eb6RU
nbhlik1qfZvrQf9PQkZFHKKIVJ/Ia3DBptD0wS9RCHq4HySEsoBnVWgF+0HQ57iDR4RUP6dDdAPL
dngKkXuie67d1jpWarFQFi68B69AltqD2+m17JK9PqdHXOVpqY1RY1ixxizUgJJ+qoPuGa6OMcZp
OZ3HxG23kbFvkEJ9pCoFytgazqGMAiTo/As48g==</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tdyfKIXNTj+U9K8AUiTJjW1eQtO+XO51vQoPfL+Pa5E=</DigestValue>
      </Reference>
      <Reference URI="/xl/comments1.xml?ContentType=application/vnd.openxmlformats-officedocument.spreadsheetml.comments+xml">
        <DigestMethod Algorithm="http://www.w3.org/2001/04/xmlenc#sha256"/>
        <DigestValue>H9YHa+jKaKbieaSAktNtAic0z95PECp0qybuCY+mRnE=</DigestValue>
      </Reference>
      <Reference URI="/xl/drawings/vmlDrawing1.vml?ContentType=application/vnd.openxmlformats-officedocument.vmlDrawing">
        <DigestMethod Algorithm="http://www.w3.org/2001/04/xmlenc#sha256"/>
        <DigestValue>qjoJelWW7rUoRgDRf6xRvi7cnMziAdOKsVDENDVbvgQ=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ELFPq0GajYRhk2V+nQg0ch2o9rmplXTCxLZJg50B9YA=</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YA9qXnXb4IFp2V7sBWqxgDkutcxzRU1xnzYeMxg0hqE=</DigestValue>
      </Reference>
      <Reference URI="/xl/styles.xml?ContentType=application/vnd.openxmlformats-officedocument.spreadsheetml.styles+xml">
        <DigestMethod Algorithm="http://www.w3.org/2001/04/xmlenc#sha256"/>
        <DigestValue>EwcH8k5RsydYnt5t8/Nd6MYgjPiKXJ7xLDjMjuWo8pk=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79MyYWGdhr8Ie8U1k6xaW5zVVWOZrNwBJJuuYOXmAuA=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Fr8C0UzgjOlXrGNYzcfU3b6qzdD+hK6U+YKgtFSqXaY=</DigestValue>
      </Reference>
      <Reference URI="/xl/worksheets/sheet2.xml?ContentType=application/vnd.openxmlformats-officedocument.spreadsheetml.worksheet+xml">
        <DigestMethod Algorithm="http://www.w3.org/2001/04/xmlenc#sha256"/>
        <DigestValue>kqDRz7KIXKpFZMwv94ZpSnavne682sl6CQOo/qIxLcA=</DigestValue>
      </Reference>
      <Reference URI="/xl/worksheets/sheet3.xml?ContentType=application/vnd.openxmlformats-officedocument.spreadsheetml.worksheet+xml">
        <DigestMethod Algorithm="http://www.w3.org/2001/04/xmlenc#sha256"/>
        <DigestValue>4/3FBGBNdFyKkByOKLNetA7ZVoGiW84OlDfB2ribCg8=</DigestValue>
      </Reference>
      <Reference URI="/xl/worksheets/sheet4.xml?ContentType=application/vnd.openxmlformats-officedocument.spreadsheetml.worksheet+xml">
        <DigestMethod Algorithm="http://www.w3.org/2001/04/xmlenc#sha256"/>
        <DigestValue>Q0JW0cEXBVg9NqowocYjty28smcYeR2YLBfifZBaBW0=</DigestValue>
      </Reference>
      <Reference URI="/xl/worksheets/sheet5.xml?ContentType=application/vnd.openxmlformats-officedocument.spreadsheetml.worksheet+xml">
        <DigestMethod Algorithm="http://www.w3.org/2001/04/xmlenc#sha256"/>
        <DigestValue>w60tcJuhc8ZYwLuZjCurLym9S/T35N8wLv8CXKkGCro=</DigestValue>
      </Reference>
      <Reference URI="/xl/worksheets/sheet6.xml?ContentType=application/vnd.openxmlformats-officedocument.spreadsheetml.worksheet+xml">
        <DigestMethod Algorithm="http://www.w3.org/2001/04/xmlenc#sha256"/>
        <DigestValue>bLAyyWRC5RyI5xNS+Z04YVrEYQccdxm7l8SJ9RQgny8=</DigestValue>
      </Reference>
      <Reference URI="/xl/worksheets/sheet7.xml?ContentType=application/vnd.openxmlformats-officedocument.spreadsheetml.worksheet+xml">
        <DigestMethod Algorithm="http://www.w3.org/2001/04/xmlenc#sha256"/>
        <DigestValue>nAW0I984/QxPg7DU7K/aH6Xolav45hus5HAhdNv2NHo=</DigestValue>
      </Reference>
      <Reference URI="/xl/worksheets/sheet8.xml?ContentType=application/vnd.openxmlformats-officedocument.spreadsheetml.worksheet+xml">
        <DigestMethod Algorithm="http://www.w3.org/2001/04/xmlenc#sha256"/>
        <DigestValue>xPY42PRrk57JVcEX5w3K10kcgl93PglJNkre/Y3STgM=</DigestValue>
      </Reference>
    </Manifest>
    <SignatureProperties>
      <SignatureProperty Id="idSignatureTime" Target="#idPackageSignature">
        <mdssi:SignatureTime xmlns:mdssi="http://schemas.openxmlformats.org/package/2006/digital-signature">
          <mdssi:Format>YYYY-MM-DDThh:mm:ssTZD</mdssi:Format>
          <mdssi:Value>2023-07-28T12:22:09Z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2023-07-28T12:22:09Z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BCThuNhap_06203</vt:lpstr>
      <vt:lpstr>BCTinhHinhTaiChinh_06105</vt:lpstr>
      <vt:lpstr>BCLCTT_06106</vt:lpstr>
      <vt:lpstr>GTTSRong_06107</vt:lpstr>
      <vt:lpstr>BCDMDT_06108</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Tran Anh, Cuong</cp:lastModifiedBy>
  <dcterms:created xsi:type="dcterms:W3CDTF">2021-07-20T08:05:53Z</dcterms:created>
  <dcterms:modified xsi:type="dcterms:W3CDTF">2023-07-27T11:18:13Z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2023-07-27T11:18:11Z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487ee0b4-cade-4776-999f-86fc9b8a1697</vt:lpwstr>
  </property>
  <property fmtid="{D5CDD505-2E9C-101B-9397-08002B2CF9AE}" pid="10" name="MSIP_Label_ebbfc019-7f88-4fb6-96d6-94ffadd4b772_ContentBits">
    <vt:lpwstr>1</vt:lpwstr>
  </property>
</Properties>
</file>