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GTO_SSO_FUNDSERVICES_GSSCKL\10. CLIENT PORTFOLIO-NAV recalculation\10.01 CHUBB\2. Reports\2023\08.Aug\Monthly\FMS\"/>
    </mc:Choice>
  </mc:AlternateContent>
  <xr:revisionPtr revIDLastSave="0" documentId="13_ncr:1_{901B668D-283E-4663-8684-C569E61B7F44}" xr6:coauthVersionLast="47" xr6:coauthVersionMax="47" xr10:uidLastSave="{00000000-0000-0000-0000-000000000000}"/>
  <bookViews>
    <workbookView xWindow="-110" yWindow="-110" windowWidth="19420" windowHeight="10420" firstSheet="9" activeTab="11"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60" i="13" l="1"/>
  <c r="A6" i="13"/>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<sst xmlns="http://schemas.openxmlformats.org/spreadsheetml/2006/main" count="1469" uniqueCount="370">
  <si>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</si>
  <si>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</si>
  <si>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</si>
  <si>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</si>
  <si>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</si>
  <si>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</si>
  <si>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</si>
  <si>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</si>
  <si>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</si>
  <si>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</si>
  <si>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</si>
  <si>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</si>
  <si>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</si>
  <si>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</si>
  <si>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</si>
  <si>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</si>
  <si>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</si>
  <si>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</si>
  <si>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</si>
  <si>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</si>
  <si>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</si>
  <si>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</si>
  <si>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</si>
  <si>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</si>
  <si>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</si>
  <si>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</si>
  <si>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</si>
  <si>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</si>
  <si>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</si>
  <si>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</si>
  <si>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</si>
  <si>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</si>
  <si>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</si>
  <si>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</si>
  <si>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</si>
  <si>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</si>
  <si>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</si>
  <si>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</si>
  <si>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</si>
  <si>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</si>
  <si>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</si>
  <si>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</si>
  <si>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</si>
  <si>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</si>
  <si>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</si>
  <si>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</si>
  <si>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</si>
  <si>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</si>
  <si>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</si>
  <si>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</si>
  <si>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</si>
  <si>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</si>
  <si>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</si>
  <si>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</si>
  <si>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</si>
  <si>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</si>
  <si>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</si>
  <si>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</si>
  <si>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</si>
  <si>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</si>
  <si>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</si>
  <si>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</si>
  <si>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</si>
  <si>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</si>
  <si>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</si>
  <si>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</si>
  <si>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</si>
  <si>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</si>
  <si>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</si>
  <si>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</si>
  <si>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</si>
  <si>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</si>
  <si>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</si>
  <si>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</si>
  <si>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</si>
  <si>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</si>
  <si>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</si>
  <si>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</si>
  <si>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</si>
  <si>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</si>
  <si>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</si>
  <si>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</si>
  <si>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</si>
  <si>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</si>
  <si>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</si>
  <si>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</si>
  <si>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</si>
  <si>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</si>
  <si>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</si>
  <si>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</si>
  <si>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</si>
  <si>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</si>
  <si>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</si>
  <si>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</si>
  <si>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</si>
  <si>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</si>
  <si>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</si>
  <si>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</si>
  <si>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</si>
  <si>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</si>
  <si>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</si>
  <si>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</si>
  <si>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</si>
  <si>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</si>
  <si>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</si>
  <si>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</si>
  <si>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</si>
  <si>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</si>
  <si>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</si>
  <si>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</si>
  <si>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</si>
  <si>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</si>
  <si>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</si>
  <si>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</si>
  <si>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</si>
  <si>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</si>
  <si>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</si>
  <si>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</si>
  <si>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</si>
  <si>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</si>
  <si>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</si>
  <si>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</si>
  <si>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</si>
  <si>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</si>
  <si>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</si>
  <si>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</si>
  <si>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</si>
  <si>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</si>
  <si>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</si>
  <si>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</si>
  <si>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</si>
  <si>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</si>
  <si>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</si>
  <si>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</si>
  <si>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</si>
  <si>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</si>
  <si>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</si>
  <si>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</si>
  <si>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</si>
  <si>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</si>
  <si>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</si>
  <si>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</si>
  <si>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</si>
  <si>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</si>
  <si>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</si>
  <si>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</si>
  <si>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</si>
  <si>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</si>
  <si>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</si>
  <si>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</si>
  <si>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</si>
  <si>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</si>
  <si>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</si>
  <si>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</si>
  <si>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</si>
  <si>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</si>
  <si>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</si>
  <si>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</si>
  <si>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</si>
  <si>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</si>
  <si>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</si>
  <si>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</si>
  <si>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</si>
  <si>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</si>
  <si>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</si>
  <si>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</si>
  <si>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</si>
  <si>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</si>
  <si>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</si>
  <si>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</si>
  <si>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</si>
  <si>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</si>
  <si>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</si>
  <si>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</si>
  <si>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</si>
  <si>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</si>
  <si>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</si>
  <si>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</si>
  <si>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</si>
  <si>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</si>
  <si>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</si>
  <si>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</si>
  <si>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</si>
  <si>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</si>
  <si>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</si>
  <si>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</si>
  <si>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</si>
  <si>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</si>
  <si>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</si>
  <si>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</si>
  <si>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</si>
  <si>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</si>
  <si>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</si>
  <si>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</si>
  <si>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</si>
  <si>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</si>
  <si>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</si>
  <si>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</si>
  <si>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</si>
  <si>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</si>
  <si>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</si>
  <si>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</si>
  <si>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</si>
  <si>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</si>
  <si>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</si>
  <si>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</si>
  <si>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</si>
  <si>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</si>
  <si>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</si>
  <si>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</si>
  <si>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</si>
  <si>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</si>
  <si>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</si>
  <si>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</si>
  <si>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</si>
  <si>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</si>
  <si>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</si>
  <si>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</si>
  <si>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</si>
  <si>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</si>
  <si>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</si>
  <si>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</si>
  <si>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</si>
  <si>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</si>
  <si>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</si>
  <si>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</si>
  <si>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</si>
  <si>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</si>
  <si>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</si>
  <si>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</si>
  <si>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</si>
  <si>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</si>
  <si>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</si>
  <si>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</si>
  <si>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</si>
  <si>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</si>
  <si>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</si>
  <si>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</si>
  <si>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</si>
  <si>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</si>
  <si>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</si>
  <si>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</si>
  <si>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</si>
  <si>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</si>
  <si>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</si>
  <si>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</si>
  <si>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</si>
  <si>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</si>
  <si>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</si>
  <si>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</si>
  <si>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</si>
  <si>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</si>
  <si>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</si>
  <si>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</si>
  <si>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</si>
  <si>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</si>
  <si>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</si>
  <si>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</si>
  <si>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</si>
  <si>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</si>
  <si>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</si>
  <si>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</si>
  <si>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</si>
  <si>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</si>
  <si>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</si>
  <si>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</si>
  <si>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</si>
  <si>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</si>
  <si>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</si>
  <si>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</si>
  <si>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</si>
  <si>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</si>
  <si>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</si>
  <si>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</si>
  <si>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</si>
  <si>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</si>
  <si>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</si>
  <si>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</si>
  <si>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</si>
  <si>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</si>
  <si>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</si>
  <si>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</si>
  <si>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</si>
  <si>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</si>
  <si>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</si>
  <si>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</si>
  <si>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</si>
  <si>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</si>
  <si>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</si>
  <si>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</si>
  <si>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</si>
  <si>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</si>
  <si>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</si>
  <si>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</si>
  <si>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</si>
  <si>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</si>
  <si>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</si>
  <si>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</si>
  <si>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</si>
  <si>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</si>
  <si>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</si>
  <si>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</si>
  <si>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</si>
  <si>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</si>
  <si>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</si>
  <si>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</si>
  <si>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</si>
  <si>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</si>
  <si>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</si>
  <si>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</si>
  <si>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</si>
  <si>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</si>
  <si>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</si>
  <si>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</si>
  <si>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</si>
  <si>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</si>
  <si>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</si>
  <si>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</si>
  <si>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</si>
  <si>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</si>
  <si>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</si>
  <si>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</si>
  <si>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</si>
  <si>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</si>
  <si>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</si>
  <si>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</si>
  <si>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</si>
  <si>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</si>
  <si>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</si>
  <si>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</si>
  <si>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</si>
  <si>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</si>
  <si>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</si>
  <si>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</si>
  <si>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</si>
  <si>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</si>
  <si>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</si>
  <si>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</si>
  <si>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</si>
  <si>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</si>
  <si>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</si>
  <si>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</si>
  <si>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</si>
  <si>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</si>
  <si>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</si>
  <si>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</si>
  <si>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</si>
  <si>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</si>
  <si>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</si>
  <si>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</si>
  <si>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Phó phòng Dịch vụ Quản trị và Giám sát Quỹ</t>
  </si>
  <si>
    <t xml:space="preserve">1. Tên Công ty quản lý quỹ: </t>
  </si>
  <si>
    <t xml:space="preserve">2. Tên Ngân hàng giám sát: </t>
  </si>
  <si>
    <t xml:space="preserve">3. Tên Quỹ: </t>
  </si>
  <si>
    <t xml:space="preserve">4. Ngày lập báo cáo: </t>
  </si>
  <si>
    <t>Tháng</t>
  </si>
  <si>
    <t>Ngân hàng TNHH Một thành viên Standard Chartered (Việt Nam)</t>
  </si>
  <si>
    <t>Trái phiếu niêm yết
Listed bonds</t>
  </si>
  <si>
    <t>2251.1</t>
  </si>
  <si>
    <t>Trái phiếu chưa niêm yết
Unlisted Bonds</t>
  </si>
  <si>
    <t>2251.2</t>
  </si>
  <si>
    <t>2023</t>
  </si>
  <si>
    <t>…</t>
  </si>
  <si>
    <t>Công ty TNHH Một Thành Viên Quản Lý Quỹ Chubb Life</t>
  </si>
  <si>
    <t>Quỹ Đầu tư Trái phiếu Mở rộng Chubb</t>
  </si>
  <si>
    <t>Bùi Thanh Hiệp</t>
  </si>
  <si>
    <t>Chủ tịch Công ty</t>
  </si>
  <si>
    <t>Ngày 06 tháng 09 năm 2023</t>
  </si>
  <si>
    <t>(Tổng) Giám đốc
Công ty quản lý quỹ</t>
  </si>
  <si>
    <t>Nguyễn Thùy Linh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</si>
</sst>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00_-;\-* #,##0.00_-;_-* &quot;-&quot;??_-;_-@_-"/>
    <numFmt numFmtId="165" formatCode="_(* #,##0_);_(* \(#,##0\);_(* &quot;-&quot;??_);_(@_)"/>
  </numFmts>
  <fonts count="19"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
      <sz val="10"/>
      <name val="Tahoma"/>
      <family val="2"/>
    </font>
    <font>
      <b/>
      <sz val="10"/>
      <name val="Tahoma"/>
      <family val="2"/>
    </font>
    <font>
      <b/>
      <sz val="10"/>
      <name val="Tahoma"/>
      <family val="2"/>
    </font>
    <font>
      <sz val="10"/>
      <name val="Tahoma"/>
      <family val="2"/>
    </font>
    <font>
      <i/>
      <sz val="10"/>
      <name val="Tahoma"/>
      <family val="2"/>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3" fillId="0" borderId="0" applyFont="0" applyFill="0" applyBorder="0" applyAlignment="0" applyProtection="0"/>
  </cellStyleXfs>
  <cellXfs count="45">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9" fillId="2" borderId="1" xfId="0" applyFont="1" applyFill="1" applyBorder="1" applyAlignment="1">
      <alignment horizontal="center" vertical="justify"/>
    </xf>
    <xf numFmtId="0" fontId="10" fillId="0" borderId="1" xfId="0" applyFont="1" applyBorder="1" applyAlignment="1">
      <alignment horizontal="left"/>
    </xf>
    <xf numFmtId="0" fontId="11" fillId="2" borderId="1" xfId="0" applyFont="1" applyFill="1" applyBorder="1" applyAlignment="1">
      <alignment horizontal="left"/>
    </xf>
    <xf numFmtId="0" fontId="7" fillId="0" borderId="1" xfId="0" applyFont="1" applyBorder="1" applyAlignment="1">
      <alignment horizontal="right"/>
    </xf>
    <xf numFmtId="0" fontId="10" fillId="0" borderId="1" xfId="0" applyFont="1" applyBorder="1" applyAlignment="1">
      <alignment horizontal="right"/>
    </xf>
    <xf numFmtId="0" fontId="11" fillId="2" borderId="1" xfId="0" applyFont="1" applyFill="1" applyBorder="1" applyAlignment="1">
      <alignment horizontal="right"/>
    </xf>
    <xf numFmtId="0" fontId="9" fillId="2" borderId="1" xfId="0" applyFont="1" applyFill="1" applyBorder="1" applyAlignment="1">
      <alignment horizontal="right"/>
    </xf>
    <xf numFmtId="0" fontId="0" fillId="0" borderId="0" xfId="0" applyAlignment="1">
      <alignment horizontal="right"/>
    </xf>
    <xf numFmtId="165" fontId="7" fillId="0" borderId="1" xfId="0" applyNumberFormat="1" applyFont="1" applyBorder="1" applyAlignment="1">
      <alignment horizontal="right"/>
    </xf>
    <xf numFmtId="165" fontId="10" fillId="0" borderId="1" xfId="0" applyNumberFormat="1" applyFont="1" applyBorder="1" applyAlignment="1">
      <alignment horizontal="right"/>
    </xf>
    <xf numFmtId="37" fontId="7" fillId="0" borderId="1" xfId="0" applyNumberFormat="1" applyFont="1" applyBorder="1" applyAlignment="1">
      <alignment horizontal="right"/>
    </xf>
    <xf numFmtId="0" fontId="9" fillId="2" borderId="1" xfId="0" applyFont="1" applyFill="1" applyBorder="1" applyAlignment="1">
      <alignment horizontal="center" vertical="justify"/>
    </xf>
    <xf numFmtId="0" fontId="7" fillId="0" borderId="1" xfId="0" applyFont="1" applyFill="1" applyBorder="1" applyAlignment="1">
      <alignment horizontal="left"/>
    </xf>
    <xf numFmtId="165" fontId="7" fillId="0" borderId="1" xfId="0" applyNumberFormat="1" applyFont="1" applyFill="1" applyBorder="1" applyAlignment="1">
      <alignment horizontal="right"/>
    </xf>
    <xf numFmtId="0" fontId="0" fillId="0" borderId="0" xfId="0" applyFill="1"/>
    <xf numFmtId="165" fontId="14" fillId="0" borderId="2" xfId="0" applyNumberFormat="1" applyFont="1" applyBorder="1" applyAlignment="1" applyProtection="1">
      <alignment horizontal="right" vertical="center" wrapText="1"/>
      <protection locked="0"/>
    </xf>
    <xf numFmtId="10" fontId="14" fillId="0" borderId="2" xfId="0" applyNumberFormat="1" applyFont="1" applyBorder="1" applyAlignment="1" applyProtection="1">
      <alignment horizontal="right" vertical="center" wrapText="1"/>
      <protection locked="0"/>
    </xf>
    <xf numFmtId="165" fontId="15" fillId="0" borderId="2" xfId="0" applyNumberFormat="1" applyFont="1" applyBorder="1" applyAlignment="1" applyProtection="1">
      <alignment horizontal="right" vertical="center" wrapText="1"/>
      <protection locked="0"/>
    </xf>
    <xf numFmtId="10" fontId="15" fillId="0" borderId="2" xfId="0" applyNumberFormat="1" applyFont="1" applyBorder="1" applyAlignment="1" applyProtection="1">
      <alignment horizontal="right" vertical="center" wrapText="1"/>
      <protection locked="0"/>
    </xf>
    <xf numFmtId="43" fontId="14" fillId="0" borderId="2" xfId="0" applyNumberFormat="1" applyFont="1" applyBorder="1" applyAlignment="1" applyProtection="1">
      <alignment horizontal="right" vertical="center" wrapText="1"/>
      <protection locked="0"/>
    </xf>
    <xf numFmtId="41" fontId="16" fillId="3" borderId="3" xfId="1" applyNumberFormat="1" applyFont="1" applyFill="1" applyBorder="1" applyAlignment="1">
      <alignment horizontal="left"/>
    </xf>
    <xf numFmtId="41" fontId="17" fillId="0" borderId="3" xfId="1" applyNumberFormat="1" applyFont="1" applyBorder="1"/>
    <xf numFmtId="41" fontId="16" fillId="3" borderId="3" xfId="1" applyNumberFormat="1" applyFont="1" applyFill="1" applyBorder="1"/>
    <xf numFmtId="164" fontId="17" fillId="4" borderId="2" xfId="1" applyFont="1" applyFill="1" applyBorder="1" applyAlignment="1" applyProtection="1">
      <alignment horizontal="right" vertical="center" wrapText="1"/>
      <protection locked="0"/>
    </xf>
    <xf numFmtId="41" fontId="17" fillId="4" borderId="2" xfId="1" applyNumberFormat="1" applyFont="1" applyFill="1" applyBorder="1" applyAlignment="1" applyProtection="1">
      <alignment horizontal="right" vertical="center" wrapText="1"/>
      <protection locked="0"/>
    </xf>
    <xf numFmtId="0" fontId="17" fillId="0" borderId="0" xfId="0" applyFont="1" applyAlignment="1">
      <alignment horizontal="left"/>
    </xf>
    <xf numFmtId="0" fontId="17" fillId="0" borderId="0" xfId="0" applyFont="1"/>
    <xf numFmtId="0" fontId="17" fillId="2" borderId="3" xfId="0" applyFont="1" applyFill="1" applyBorder="1" applyAlignment="1">
      <alignment horizontal="left"/>
    </xf>
    <xf numFmtId="41" fontId="17" fillId="0" borderId="3" xfId="0" applyNumberFormat="1" applyFont="1" applyBorder="1" applyAlignment="1">
      <alignment horizontal="left"/>
    </xf>
    <xf numFmtId="164" fontId="16" fillId="4" borderId="2" xfId="1" applyFont="1" applyFill="1" applyBorder="1" applyAlignment="1" applyProtection="1">
      <alignment horizontal="right" vertical="center" wrapText="1"/>
      <protection locked="0"/>
    </xf>
    <xf numFmtId="0" fontId="10" fillId="0" borderId="1" xfId="0" applyFont="1" applyBorder="1" applyAlignment="1">
      <alignment horizontal="left"/>
    </xf>
    <xf numFmtId="0" fontId="18" fillId="0" borderId="0" xfId="0" applyFont="1" applyAlignment="1">
      <alignment horizontal="center" vertical="justify"/>
    </xf>
    <xf numFmtId="0" fontId="16"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0" fillId="0" borderId="1" xfId="0" applyFont="1" applyBorder="1" applyAlignment="1">
      <alignment horizontal="left"/>
    </xf>
    <xf numFmtId="0" fontId="9" fillId="2" borderId="1" xfId="0" applyFont="1" applyFill="1" applyBorder="1" applyAlignment="1">
      <alignment horizontal="center" vertical="justify"/>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9"/>
  <sheetViews>
    <sheetView zoomScale="82" zoomScaleNormal="82" workbookViewId="0">
      <selection activeCell="C18" sqref="C18"/>
    </sheetView>
  </sheetViews>
  <sheetFormatPr defaultRowHeight="12.5" x14ac:dyDescent="0.25"/>
  <cols>
    <col min="1" max="1" width="41.453125" bestFit="1" customWidth="1"/>
    <col min="2" max="2" width="46.453125" customWidth="1"/>
    <col min="3" max="3" width="81.1796875" customWidth="1"/>
    <col min="4" max="4" width="37.1796875" customWidth="1"/>
  </cols>
  <sheetData>
    <row r="1" spans="1:4" ht="15" customHeight="1" x14ac:dyDescent="0.25">
      <c r="A1" s="40" t="s">
        <v>0</v>
      </c>
      <c r="B1" s="40"/>
      <c r="C1" s="40"/>
      <c r="D1" s="40"/>
    </row>
    <row r="2" spans="1:4" ht="9" customHeight="1" x14ac:dyDescent="0.25">
      <c r="A2" s="40"/>
      <c r="B2" s="40"/>
      <c r="C2" s="40"/>
      <c r="D2" s="40"/>
    </row>
    <row r="3" spans="1:4" ht="15" customHeight="1" x14ac:dyDescent="0.35">
      <c r="A3" s="1" t="s">
        <v>1</v>
      </c>
      <c r="B3" s="1" t="s">
        <v>1</v>
      </c>
      <c r="C3" s="2" t="s">
        <v>2</v>
      </c>
      <c r="D3" s="32" t="s">
        <v>355</v>
      </c>
    </row>
    <row r="4" spans="1:4" ht="15" customHeight="1" x14ac:dyDescent="0.35">
      <c r="A4" s="1" t="s">
        <v>1</v>
      </c>
      <c r="B4" s="1" t="s">
        <v>1</v>
      </c>
      <c r="C4" s="2" t="s">
        <v>3</v>
      </c>
      <c r="D4" s="32" t="s">
        <v>30</v>
      </c>
    </row>
    <row r="5" spans="1:4" ht="15" customHeight="1" x14ac:dyDescent="0.35">
      <c r="A5" s="1" t="s">
        <v>1</v>
      </c>
      <c r="B5" s="1" t="s">
        <v>1</v>
      </c>
      <c r="C5" s="2" t="s">
        <v>4</v>
      </c>
      <c r="D5" s="32" t="s">
        <v>361</v>
      </c>
    </row>
    <row r="6" spans="1:4" ht="15" customHeight="1" x14ac:dyDescent="0.35">
      <c r="A6" s="1" t="s">
        <v>1</v>
      </c>
      <c r="B6" s="1" t="s">
        <v>1</v>
      </c>
      <c r="C6" s="1" t="s">
        <v>1</v>
      </c>
      <c r="D6" s="1" t="s">
        <v>1</v>
      </c>
    </row>
    <row r="7" spans="1:4" ht="15" customHeight="1" x14ac:dyDescent="0.35">
      <c r="A7" s="41" t="s">
        <v>351</v>
      </c>
      <c r="B7" s="42"/>
      <c r="C7" s="32" t="s">
        <v>363</v>
      </c>
      <c r="D7" s="1" t="s">
        <v>1</v>
      </c>
    </row>
    <row r="8" spans="1:4" ht="15" customHeight="1" x14ac:dyDescent="0.35">
      <c r="A8" s="41" t="s">
        <v>352</v>
      </c>
      <c r="B8" s="42"/>
      <c r="C8" s="32" t="s">
        <v>356</v>
      </c>
      <c r="D8" s="1" t="s">
        <v>1</v>
      </c>
    </row>
    <row r="9" spans="1:4" ht="15" customHeight="1" x14ac:dyDescent="0.35">
      <c r="A9" s="41" t="s">
        <v>353</v>
      </c>
      <c r="B9" s="42"/>
      <c r="C9" s="32" t="s">
        <v>364</v>
      </c>
      <c r="D9" s="1" t="s">
        <v>1</v>
      </c>
    </row>
    <row r="10" spans="1:4" ht="15" customHeight="1" x14ac:dyDescent="0.35">
      <c r="A10" s="41" t="s">
        <v>354</v>
      </c>
      <c r="B10" s="42"/>
      <c r="C10" s="32" t="s">
        <v>367</v>
      </c>
      <c r="D10" s="1" t="s">
        <v>1</v>
      </c>
    </row>
    <row r="11" spans="1:4" ht="15" customHeight="1" x14ac:dyDescent="0.35">
      <c r="A11" s="1" t="s">
        <v>1</v>
      </c>
      <c r="B11" s="1" t="s">
        <v>1</v>
      </c>
      <c r="C11" s="1" t="s">
        <v>1</v>
      </c>
      <c r="D11" s="1" t="s">
        <v>1</v>
      </c>
    </row>
    <row r="12" spans="1:4" ht="15" customHeight="1" x14ac:dyDescent="0.35">
      <c r="A12" s="1" t="s">
        <v>1</v>
      </c>
      <c r="B12" s="1" t="s">
        <v>1</v>
      </c>
      <c r="C12" s="1" t="s">
        <v>1</v>
      </c>
      <c r="D12" s="1" t="s">
        <v>5</v>
      </c>
    </row>
    <row r="13" spans="1:4" ht="15" customHeight="1" x14ac:dyDescent="0.35">
      <c r="A13" s="1" t="s">
        <v>1</v>
      </c>
      <c r="B13" s="3" t="s">
        <v>6</v>
      </c>
      <c r="C13" s="3" t="s">
        <v>7</v>
      </c>
      <c r="D13" s="3" t="s">
        <v>8</v>
      </c>
    </row>
    <row r="14" spans="1:4" ht="15" customHeight="1" x14ac:dyDescent="0.35">
      <c r="A14" s="1" t="s">
        <v>1</v>
      </c>
      <c r="B14" s="4" t="s">
        <v>9</v>
      </c>
      <c r="C14" s="5" t="s">
        <v>10</v>
      </c>
      <c r="D14" s="5" t="s">
        <v>11</v>
      </c>
    </row>
    <row r="15" spans="1:4" ht="15" customHeight="1" x14ac:dyDescent="0.35">
      <c r="A15" s="1" t="s">
        <v>1</v>
      </c>
      <c r="B15" s="4" t="s">
        <v>12</v>
      </c>
      <c r="C15" s="5" t="s">
        <v>13</v>
      </c>
      <c r="D15" s="5" t="s">
        <v>14</v>
      </c>
    </row>
    <row r="16" spans="1:4" ht="15" customHeight="1" x14ac:dyDescent="0.35">
      <c r="A16" s="1" t="s">
        <v>1</v>
      </c>
      <c r="B16" s="4" t="s">
        <v>15</v>
      </c>
      <c r="C16" s="5" t="s">
        <v>16</v>
      </c>
      <c r="D16" s="5" t="s">
        <v>17</v>
      </c>
    </row>
    <row r="17" spans="1:4" ht="15" customHeight="1" x14ac:dyDescent="0.35">
      <c r="A17" s="1" t="s">
        <v>1</v>
      </c>
      <c r="B17" s="4" t="s">
        <v>18</v>
      </c>
      <c r="C17" s="5" t="s">
        <v>19</v>
      </c>
      <c r="D17" s="5" t="s">
        <v>20</v>
      </c>
    </row>
    <row r="18" spans="1:4" ht="15" customHeight="1" x14ac:dyDescent="0.35">
      <c r="A18" s="1" t="s">
        <v>1</v>
      </c>
      <c r="B18" s="4" t="s">
        <v>21</v>
      </c>
      <c r="C18" s="5" t="s">
        <v>22</v>
      </c>
      <c r="D18" s="5" t="s">
        <v>23</v>
      </c>
    </row>
    <row r="19" spans="1:4" ht="15" customHeight="1" x14ac:dyDescent="0.35">
      <c r="A19" s="1"/>
      <c r="B19" s="4" t="s">
        <v>24</v>
      </c>
      <c r="C19" s="5" t="s">
        <v>25</v>
      </c>
      <c r="D19" s="5" t="s">
        <v>26</v>
      </c>
    </row>
    <row r="20" spans="1:4" ht="15" customHeight="1" x14ac:dyDescent="0.35">
      <c r="A20" s="1"/>
      <c r="B20" s="4" t="s">
        <v>27</v>
      </c>
      <c r="C20" s="5" t="s">
        <v>28</v>
      </c>
      <c r="D20" s="5" t="s">
        <v>29</v>
      </c>
    </row>
    <row r="21" spans="1:4" ht="15" customHeight="1" x14ac:dyDescent="0.35">
      <c r="A21" s="1"/>
      <c r="B21" s="4" t="s">
        <v>30</v>
      </c>
      <c r="C21" s="5" t="s">
        <v>31</v>
      </c>
      <c r="D21" s="5" t="s">
        <v>32</v>
      </c>
    </row>
    <row r="22" spans="1:4" ht="15" customHeight="1" x14ac:dyDescent="0.35">
      <c r="A22" s="1"/>
      <c r="B22" s="4" t="s">
        <v>33</v>
      </c>
      <c r="C22" s="5" t="s">
        <v>34</v>
      </c>
      <c r="D22" s="5" t="s">
        <v>35</v>
      </c>
    </row>
    <row r="23" spans="1:4" ht="15" customHeight="1" x14ac:dyDescent="0.35">
      <c r="A23" s="1"/>
      <c r="B23" s="4" t="s">
        <v>36</v>
      </c>
      <c r="C23" s="5" t="s">
        <v>37</v>
      </c>
      <c r="D23" s="5" t="s">
        <v>38</v>
      </c>
    </row>
    <row r="24" spans="1:4" ht="15" customHeight="1" x14ac:dyDescent="0.35">
      <c r="A24" s="1"/>
      <c r="B24" s="4" t="s">
        <v>39</v>
      </c>
      <c r="C24" s="5" t="s">
        <v>40</v>
      </c>
      <c r="D24" s="5" t="s">
        <v>41</v>
      </c>
    </row>
    <row r="25" spans="1:4" ht="15" customHeight="1" x14ac:dyDescent="0.35">
      <c r="A25" s="1"/>
      <c r="B25" s="4" t="s">
        <v>42</v>
      </c>
      <c r="C25" s="5" t="s">
        <v>43</v>
      </c>
      <c r="D25" s="5" t="s">
        <v>44</v>
      </c>
    </row>
    <row r="26" spans="1:4" ht="15" customHeight="1" x14ac:dyDescent="0.35">
      <c r="A26" s="1"/>
      <c r="B26" s="4" t="s">
        <v>45</v>
      </c>
      <c r="C26" s="5" t="s">
        <v>46</v>
      </c>
      <c r="D26" s="5" t="s">
        <v>47</v>
      </c>
    </row>
    <row r="27" spans="1:4" ht="15" customHeight="1" x14ac:dyDescent="0.35">
      <c r="A27" s="1" t="s">
        <v>1</v>
      </c>
      <c r="B27" s="6" t="s">
        <v>48</v>
      </c>
      <c r="C27" s="1" t="s">
        <v>49</v>
      </c>
      <c r="D27" s="1" t="s">
        <v>1</v>
      </c>
    </row>
    <row r="28" spans="1:4" ht="15" customHeight="1" x14ac:dyDescent="0.35">
      <c r="A28" s="1" t="s">
        <v>1</v>
      </c>
      <c r="B28" s="1" t="s">
        <v>1</v>
      </c>
      <c r="C28" s="1" t="s">
        <v>50</v>
      </c>
      <c r="D28" s="1"/>
    </row>
    <row r="29" spans="1:4" ht="15" customHeight="1" x14ac:dyDescent="0.35">
      <c r="A29" s="1" t="s">
        <v>1</v>
      </c>
      <c r="B29" s="1" t="s">
        <v>1</v>
      </c>
      <c r="C29" s="1" t="s">
        <v>51</v>
      </c>
      <c r="D29" s="1" t="s">
        <v>1</v>
      </c>
    </row>
    <row r="30" spans="1:4" ht="15" customHeight="1" x14ac:dyDescent="0.35">
      <c r="A30" s="1" t="s">
        <v>1</v>
      </c>
      <c r="B30" s="1" t="s">
        <v>1</v>
      </c>
      <c r="C30" s="1" t="s">
        <v>1</v>
      </c>
      <c r="D30" s="1" t="s">
        <v>1</v>
      </c>
    </row>
    <row r="31" spans="1:4" ht="15" customHeight="1" x14ac:dyDescent="0.35">
      <c r="A31" s="1" t="s">
        <v>1</v>
      </c>
      <c r="B31" s="1" t="s">
        <v>1</v>
      </c>
      <c r="C31" s="1" t="s">
        <v>1</v>
      </c>
      <c r="D31" s="1" t="s">
        <v>1</v>
      </c>
    </row>
    <row r="32" spans="1:4" ht="15" customHeight="1" x14ac:dyDescent="0.35">
      <c r="A32" s="1" t="s">
        <v>1</v>
      </c>
      <c r="B32" s="1" t="s">
        <v>1</v>
      </c>
      <c r="C32" s="1" t="s">
        <v>1</v>
      </c>
      <c r="D32" s="1" t="s">
        <v>1</v>
      </c>
    </row>
    <row r="33" spans="1:4" ht="15" customHeight="1" x14ac:dyDescent="0.25">
      <c r="A33" s="39" t="s">
        <v>52</v>
      </c>
      <c r="B33" s="39"/>
      <c r="C33" s="39" t="s">
        <v>368</v>
      </c>
      <c r="D33" s="39"/>
    </row>
    <row r="34" spans="1:4" ht="15" customHeight="1" x14ac:dyDescent="0.25">
      <c r="A34" s="38" t="s">
        <v>53</v>
      </c>
      <c r="B34" s="38"/>
      <c r="C34" s="38" t="s">
        <v>53</v>
      </c>
      <c r="D34" s="38"/>
    </row>
    <row r="35" spans="1:4" ht="15" customHeight="1" x14ac:dyDescent="0.35">
      <c r="A35" s="1" t="s">
        <v>1</v>
      </c>
      <c r="B35" s="1" t="s">
        <v>1</v>
      </c>
      <c r="C35" s="1" t="s">
        <v>1</v>
      </c>
      <c r="D35" s="1" t="s">
        <v>1</v>
      </c>
    </row>
    <row r="38" spans="1:4" x14ac:dyDescent="0.25">
      <c r="A38" t="s">
        <v>369</v>
      </c>
      <c r="B38" s="33"/>
      <c r="C38" t="s">
        <v>365</v>
      </c>
    </row>
    <row r="39" spans="1:4" x14ac:dyDescent="0.25">
      <c r="A39" t="s">
        <v>350</v>
      </c>
      <c r="B39" s="33"/>
      <c r="C39" t="s">
        <v>366</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5" x14ac:dyDescent="0.25"/>
  <cols>
    <col min="1" max="1" width="6.54296875" customWidth="1"/>
    <col min="2" max="2" width="40.54296875" customWidth="1"/>
    <col min="3" max="6" width="13.54296875" customWidth="1"/>
    <col min="7" max="7" width="14.54296875" customWidth="1"/>
  </cols>
  <sheetData>
    <row r="1" spans="1:7" ht="15" customHeight="1" x14ac:dyDescent="0.25">
      <c r="A1" s="44" t="s">
        <v>6</v>
      </c>
      <c r="B1" s="44" t="s">
        <v>117</v>
      </c>
      <c r="C1" s="44" t="s">
        <v>235</v>
      </c>
      <c r="D1" s="44"/>
      <c r="E1" s="44" t="s">
        <v>236</v>
      </c>
      <c r="F1" s="44"/>
      <c r="G1" s="44" t="s">
        <v>316</v>
      </c>
    </row>
    <row r="2" spans="1:7" ht="15" customHeight="1" x14ac:dyDescent="0.25">
      <c r="A2" s="44"/>
      <c r="B2" s="44"/>
      <c r="C2" s="7" t="s">
        <v>307</v>
      </c>
      <c r="D2" s="7" t="s">
        <v>313</v>
      </c>
      <c r="E2" s="7" t="s">
        <v>307</v>
      </c>
      <c r="F2" s="7" t="s">
        <v>313</v>
      </c>
      <c r="G2" s="44"/>
    </row>
    <row r="3" spans="1:7" ht="15" customHeight="1" x14ac:dyDescent="0.3">
      <c r="A3" s="8" t="s">
        <v>58</v>
      </c>
      <c r="B3" s="8" t="s">
        <v>317</v>
      </c>
      <c r="C3" s="8" t="s">
        <v>1</v>
      </c>
      <c r="D3" s="8" t="s">
        <v>1</v>
      </c>
      <c r="E3" s="8" t="s">
        <v>1</v>
      </c>
      <c r="F3" s="8" t="s">
        <v>1</v>
      </c>
      <c r="G3" s="8" t="s">
        <v>1</v>
      </c>
    </row>
    <row r="4" spans="1:7" ht="15" customHeight="1" x14ac:dyDescent="0.35">
      <c r="A4" s="5" t="s">
        <v>1</v>
      </c>
      <c r="B4" s="5" t="s">
        <v>76</v>
      </c>
      <c r="C4" s="5" t="s">
        <v>1</v>
      </c>
      <c r="D4" s="5" t="s">
        <v>1</v>
      </c>
      <c r="E4" s="5" t="s">
        <v>1</v>
      </c>
      <c r="F4" s="5" t="s">
        <v>1</v>
      </c>
      <c r="G4" s="5" t="s">
        <v>1</v>
      </c>
    </row>
    <row r="5" spans="1:7" ht="15" customHeight="1" x14ac:dyDescent="0.35">
      <c r="A5" s="5" t="s">
        <v>1</v>
      </c>
      <c r="B5" s="5" t="s">
        <v>79</v>
      </c>
      <c r="C5" s="5" t="s">
        <v>1</v>
      </c>
      <c r="D5" s="5" t="s">
        <v>1</v>
      </c>
      <c r="E5" s="5" t="s">
        <v>1</v>
      </c>
      <c r="F5" s="5" t="s">
        <v>1</v>
      </c>
      <c r="G5" s="5" t="s">
        <v>1</v>
      </c>
    </row>
    <row r="6" spans="1:7" ht="15" customHeight="1" x14ac:dyDescent="0.35">
      <c r="A6" s="5" t="s">
        <v>1</v>
      </c>
      <c r="B6" s="5" t="s">
        <v>318</v>
      </c>
      <c r="C6" s="5" t="s">
        <v>1</v>
      </c>
      <c r="D6" s="5" t="s">
        <v>1</v>
      </c>
      <c r="E6" s="5" t="s">
        <v>1</v>
      </c>
      <c r="F6" s="5" t="s">
        <v>1</v>
      </c>
      <c r="G6" s="5" t="s">
        <v>1</v>
      </c>
    </row>
    <row r="7" spans="1:7" ht="15" customHeight="1" x14ac:dyDescent="0.35">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5">
      <c r="A9" s="5" t="s">
        <v>1</v>
      </c>
      <c r="B9" s="5" t="s">
        <v>320</v>
      </c>
      <c r="C9" s="5" t="s">
        <v>1</v>
      </c>
      <c r="D9" s="5" t="s">
        <v>1</v>
      </c>
      <c r="E9" s="5" t="s">
        <v>1</v>
      </c>
      <c r="F9" s="5" t="s">
        <v>1</v>
      </c>
      <c r="G9" s="5" t="s">
        <v>1</v>
      </c>
    </row>
    <row r="10" spans="1:7" ht="15" customHeight="1" x14ac:dyDescent="0.35">
      <c r="A10" s="5" t="s">
        <v>66</v>
      </c>
      <c r="B10" s="5" t="s">
        <v>66</v>
      </c>
      <c r="C10" s="5" t="s">
        <v>66</v>
      </c>
      <c r="D10" s="5" t="s">
        <v>66</v>
      </c>
      <c r="E10" s="5" t="s">
        <v>66</v>
      </c>
      <c r="F10" s="5" t="s">
        <v>66</v>
      </c>
      <c r="G10" s="5" t="s">
        <v>66</v>
      </c>
    </row>
    <row r="11" spans="1:7" ht="15" customHeight="1" x14ac:dyDescent="0.35">
      <c r="A11" s="5" t="s">
        <v>1</v>
      </c>
      <c r="B11" s="5" t="s">
        <v>321</v>
      </c>
      <c r="C11" s="5" t="s">
        <v>1</v>
      </c>
      <c r="D11" s="5" t="s">
        <v>1</v>
      </c>
      <c r="E11" s="5" t="s">
        <v>1</v>
      </c>
      <c r="F11" s="5" t="s">
        <v>1</v>
      </c>
      <c r="G11" s="5" t="s">
        <v>1</v>
      </c>
    </row>
    <row r="12" spans="1:7" ht="15" customHeight="1" x14ac:dyDescent="0.35">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5">
      <c r="A15" s="5" t="s">
        <v>1</v>
      </c>
      <c r="B15" s="5" t="s">
        <v>324</v>
      </c>
      <c r="C15" s="5" t="s">
        <v>1</v>
      </c>
      <c r="D15" s="5" t="s">
        <v>1</v>
      </c>
      <c r="E15" s="5" t="s">
        <v>1</v>
      </c>
      <c r="F15" s="5" t="s">
        <v>1</v>
      </c>
      <c r="G15" s="5" t="s">
        <v>1</v>
      </c>
    </row>
    <row r="16" spans="1:7" ht="15" customHeight="1" x14ac:dyDescent="0.3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x14ac:dyDescent="0.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x14ac:dyDescent="0.25">
      <c r="A1" s="44" t="s">
        <v>6</v>
      </c>
      <c r="B1" s="44" t="s">
        <v>325</v>
      </c>
      <c r="C1" s="44" t="s">
        <v>178</v>
      </c>
      <c r="D1" s="44" t="s">
        <v>179</v>
      </c>
      <c r="E1" s="44"/>
      <c r="F1" s="44" t="s">
        <v>180</v>
      </c>
      <c r="G1" s="44"/>
      <c r="H1" s="44" t="s">
        <v>326</v>
      </c>
    </row>
    <row r="2" spans="1:8" ht="15" customHeight="1" x14ac:dyDescent="0.25">
      <c r="A2" s="44"/>
      <c r="B2" s="44"/>
      <c r="C2" s="44"/>
      <c r="D2" s="7" t="s">
        <v>307</v>
      </c>
      <c r="E2" s="7" t="s">
        <v>313</v>
      </c>
      <c r="F2" s="7" t="s">
        <v>307</v>
      </c>
      <c r="G2" s="7" t="s">
        <v>313</v>
      </c>
      <c r="H2" s="44"/>
    </row>
    <row r="3" spans="1:8" ht="15" customHeight="1" x14ac:dyDescent="0.3">
      <c r="A3" s="8" t="s">
        <v>58</v>
      </c>
      <c r="B3" s="8" t="s">
        <v>327</v>
      </c>
      <c r="C3" s="8" t="s">
        <v>1</v>
      </c>
      <c r="D3" s="8" t="s">
        <v>1</v>
      </c>
      <c r="E3" s="8" t="s">
        <v>1</v>
      </c>
      <c r="F3" s="8" t="s">
        <v>1</v>
      </c>
      <c r="G3" s="8" t="s">
        <v>1</v>
      </c>
      <c r="H3" s="8" t="s">
        <v>1</v>
      </c>
    </row>
    <row r="4" spans="1:8" ht="15" customHeight="1" x14ac:dyDescent="0.35">
      <c r="A4" s="5" t="s">
        <v>66</v>
      </c>
      <c r="B4" s="5" t="s">
        <v>66</v>
      </c>
      <c r="C4" s="5" t="s">
        <v>66</v>
      </c>
      <c r="D4" s="5" t="s">
        <v>66</v>
      </c>
      <c r="E4" s="5" t="s">
        <v>66</v>
      </c>
      <c r="F4" s="5" t="s">
        <v>66</v>
      </c>
      <c r="G4" s="5" t="s">
        <v>66</v>
      </c>
      <c r="H4" s="5" t="s">
        <v>66</v>
      </c>
    </row>
    <row r="5" spans="1:8" ht="15" customHeight="1" x14ac:dyDescent="0.35">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5">
      <c r="A7" s="5" t="s">
        <v>66</v>
      </c>
      <c r="B7" s="5" t="s">
        <v>66</v>
      </c>
      <c r="C7" s="5" t="s">
        <v>66</v>
      </c>
      <c r="D7" s="5" t="s">
        <v>66</v>
      </c>
      <c r="E7" s="5" t="s">
        <v>66</v>
      </c>
      <c r="F7" s="5" t="s">
        <v>66</v>
      </c>
      <c r="G7" s="5" t="s">
        <v>66</v>
      </c>
      <c r="H7" s="5" t="s">
        <v>66</v>
      </c>
    </row>
    <row r="8" spans="1:8" ht="15" customHeight="1" x14ac:dyDescent="0.35">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5">
      <c r="A10" s="5" t="s">
        <v>66</v>
      </c>
      <c r="B10" s="5" t="s">
        <v>66</v>
      </c>
      <c r="C10" s="5" t="s">
        <v>66</v>
      </c>
      <c r="D10" s="5" t="s">
        <v>66</v>
      </c>
      <c r="E10" s="5" t="s">
        <v>66</v>
      </c>
      <c r="F10" s="5" t="s">
        <v>66</v>
      </c>
      <c r="G10" s="5" t="s">
        <v>66</v>
      </c>
      <c r="H10" s="5" t="s">
        <v>66</v>
      </c>
    </row>
    <row r="11" spans="1:8" ht="15" customHeight="1" x14ac:dyDescent="0.35">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5">
      <c r="A13" s="5" t="s">
        <v>66</v>
      </c>
      <c r="B13" s="5" t="s">
        <v>66</v>
      </c>
      <c r="C13" s="5" t="s">
        <v>66</v>
      </c>
      <c r="D13" s="5" t="s">
        <v>66</v>
      </c>
      <c r="E13" s="5" t="s">
        <v>66</v>
      </c>
      <c r="F13" s="5" t="s">
        <v>66</v>
      </c>
      <c r="G13" s="5" t="s">
        <v>66</v>
      </c>
      <c r="H13" s="5" t="s">
        <v>66</v>
      </c>
    </row>
    <row r="14" spans="1:8" ht="15" customHeight="1" x14ac:dyDescent="0.35">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5">
      <c r="A16" s="5" t="s">
        <v>66</v>
      </c>
      <c r="B16" s="5" t="s">
        <v>66</v>
      </c>
      <c r="C16" s="5" t="s">
        <v>66</v>
      </c>
      <c r="D16" s="5" t="s">
        <v>66</v>
      </c>
      <c r="E16" s="5" t="s">
        <v>66</v>
      </c>
      <c r="F16" s="5" t="s">
        <v>66</v>
      </c>
      <c r="G16" s="5" t="s">
        <v>66</v>
      </c>
      <c r="H16" s="5" t="s">
        <v>66</v>
      </c>
    </row>
    <row r="17" spans="1:8" ht="15" customHeight="1" x14ac:dyDescent="0.35">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5">
      <c r="A19" s="5" t="s">
        <v>66</v>
      </c>
      <c r="B19" s="5" t="s">
        <v>66</v>
      </c>
      <c r="C19" s="5" t="s">
        <v>66</v>
      </c>
      <c r="D19" s="5" t="s">
        <v>66</v>
      </c>
      <c r="E19" s="5" t="s">
        <v>66</v>
      </c>
      <c r="F19" s="5" t="s">
        <v>66</v>
      </c>
      <c r="G19" s="5" t="s">
        <v>66</v>
      </c>
      <c r="H19" s="5" t="s">
        <v>66</v>
      </c>
    </row>
    <row r="20" spans="1:8" ht="15" customHeight="1" x14ac:dyDescent="0.35">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tabSelected="1" workbookViewId="0"/>
  </sheetViews>
  <sheetFormatPr defaultRowHeight="12.5" x14ac:dyDescent="0.25"/>
  <cols>
    <col min="1" max="1" width="6.54296875" customWidth="1"/>
    <col min="2" max="2" width="42.81640625" customWidth="1"/>
    <col min="3" max="3" width="41.453125" customWidth="1"/>
  </cols>
  <sheetData>
    <row r="1" spans="1:3" ht="15" customHeight="1" x14ac:dyDescent="0.25">
      <c r="A1" s="7" t="s">
        <v>6</v>
      </c>
      <c r="B1" s="7" t="s">
        <v>334</v>
      </c>
      <c r="C1" s="7" t="s">
        <v>7</v>
      </c>
    </row>
    <row r="2" spans="1:3" ht="15" customHeight="1" x14ac:dyDescent="0.35">
      <c r="A2" s="5" t="s">
        <v>66</v>
      </c>
      <c r="B2" s="5" t="s">
        <v>66</v>
      </c>
      <c r="C2" s="5" t="s">
        <v>66</v>
      </c>
    </row>
    <row r="3" spans="1:3" ht="15" customHeight="1" x14ac:dyDescent="0.3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{'SheetId':'0e67e680-b807-4d33-99c0-7b78881f5ae3','UId':'9cbd5645-d1cc-4c66-9f84-d2f549c40baa','Col':4,'Row':3,'Format':'numberic','Value':'1105956556','TargetCode':''}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{'SheetId':'0e67e680-b807-4d33-99c0-7b78881f5ae3','UId':'99e568e1-5c2c-4711-855d-7b59f3d1cab6','Col':5,'Row':3,'Format':'numberic','Value':'1635018445','TargetCode':''}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{'SheetId':'0e67e680-b807-4d33-99c0-7b78881f5ae3','UId':'c69da7a3-02da-4c71-9ebc-1684c54f1afc','Col':6,'Row':3,'Format':'numberic','Value':'0.992487587003648','TargetCode':''}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{'SheetId':'0e67e680-b807-4d33-99c0-7b78881f5ae3','UId':'ff256832-31a8-4b18-a932-43bc9d1665b9','Col':4,'Row':6,'ColDynamic':4,'RowDynamic':5,'Format':'numberic','Value':'1105956556','TargetCode':''}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{'SheetId':'0e67e680-b807-4d33-99c0-7b78881f5ae3','UId':'a91ef888-5216-4368-893d-4bf54555e048','Col':5,'Row':6,'ColDynamic':5,'RowDynamic':5,'Format':'numberic','Value':'1635018445','TargetCode':''}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{'SheetId':'0e67e680-b807-4d33-99c0-7b78881f5ae3','UId':'0872eb3d-591d-41ae-88b3-07cc186bb076','Col':6,'Row':6,'ColDynamic':6,'RowDynamic':5,'Format':'numberic','Value':'0.992487587003648','TargetCode':''}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{'SheetId':'0e67e680-b807-4d33-99c0-7b78881f5ae3','UId':'c59bc369-ef6c-4ae7-8932-3d3cd7b0f999','Col':4,'Row':8,'ColDynamic':4,'RowDynamic':9,'Format':'numberic','Value':'115200000000','TargetCode':''}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{'SheetId':'0e67e680-b807-4d33-99c0-7b78881f5ae3','UId':'71da1168-8366-41b4-a97a-ac130f3a71ab','Col':5,'Row':8,'ColDynamic':5,'RowDynamic':9,'Format':'numberic','Value':'114500000000','TargetCode':''}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{'SheetId':'0e67e680-b807-4d33-99c0-7b78881f5ae3','UId':'3c022ada-eb27-4aed-bf94-d517130be29a','Col':6,'Row':8,'ColDynamic':6,'RowDynamic':9,'Format':'numberic','Value':'1.0304114490161','TargetCode':''}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{'SheetId':'0e67e680-b807-4d33-99c0-7b78881f5ae3','UId':'4db3253d-9c46-4d6e-918f-a429377ea210','Col':4,'Row':16,'Format':'numberic','Value':'5632846300','TargetCode':''}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{'SheetId':'0e67e680-b807-4d33-99c0-7b78881f5ae3','UId':'1b5619ce-07bd-4f38-b89d-ff10d4440cfc','Col':5,'Row':16,'Format':'numberic','Value':'5187264657','TargetCode':''}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{'SheetId':'0e67e680-b807-4d33-99c0-7b78881f5ae3','UId':'e662b89a-1c2d-4d21-94c4-5d786440cb11','Col':6,'Row':16,'Format':'numberic','Value':'2.41231127862157','TargetCode':''}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{'SheetId':'0e67e680-b807-4d33-99c0-7b78881f5ae3','UId':'9165401c-9eab-437b-81ae-d4feb80e4e2f','Col':4,'Row':30,'Format':'numberic','Value':'121938802856','TargetCode':''}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{'SheetId':'0e67e680-b807-4d33-99c0-7b78881f5ae3','UId':'a439d206-4c67-47d4-afcd-d4f8e627acf1','Col':5,'Row':30,'Format':'numberic','Value':'121322283102','TargetCode':''}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{'SheetId':'0e67e680-b807-4d33-99c0-7b78881f5ae3','UId':'8906c8be-ac8d-4de9-aebb-1de6b88d0a22','Col':6,'Row':30,'Format':'numberic','Value':'1.05647596906812','TargetCode':''}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{'SheetId':'0e67e680-b807-4d33-99c0-7b78881f5ae3','UId':'6823b56c-6355-4646-a028-45bac846780f','Col':4,'Row':37,'Format':'numberic','Value':'233654304','TargetCode':''}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{'SheetId':'0e67e680-b807-4d33-99c0-7b78881f5ae3','UId':'3318279c-387a-4099-bb92-e31c1fe449fe','Col':5,'Row':37,'Format':'numberic','Value':'279440909','TargetCode':''}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{'SheetId':'0e67e680-b807-4d33-99c0-7b78881f5ae3','UId':'4e4bdcf0-80c6-4aab-a280-ce14045479a2','Col':6,'Row':37,'Format':'numberic','Value':'0.771658768018561','TargetCode':''}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{'SheetId':'0e67e680-b807-4d33-99c0-7b78881f5ae3','UId':'3c70b8a9-b1ec-43c2-876f-82404e71a395','Col':4,'Row':40,'Format':'numberic','Value':'233654304','TargetCode':''}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{'SheetId':'0e67e680-b807-4d33-99c0-7b78881f5ae3','UId':'12d35449-1610-445d-a82a-ca6aa3c24666','Col':5,'Row':40,'Format':'numberic','Value':'279440909','TargetCode':''}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{'SheetId':'0e67e680-b807-4d33-99c0-7b78881f5ae3','UId':'12315a60-eed3-4b10-a10c-2f67a18ee638','Col':6,'Row':40,'Format':'numberic','Value':'0.771658768018561','TargetCode':''}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{'SheetId':'0e67e680-b807-4d33-99c0-7b78881f5ae3','UId':'47fa62ea-4432-4646-9d4f-ee5aab71af85','Col':4,'Row':41,'Format':'numberic','Value':'121705148552','TargetCode':''}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{'SheetId':'0e67e680-b807-4d33-99c0-7b78881f5ae3','UId':'3afb4556-da28-46fc-a2b2-36ba72752042','Col':5,'Row':41,'Format':'numberic','Value':'121042842193','TargetCode':''}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{'SheetId':'0e67e680-b807-4d33-99c0-7b78881f5ae3','UId':'76b3aaa6-980e-4c01-b289-c500e2a6bc24','Col':6,'Row':41,'Format':'numberic','Value':'1.05722512673737','TargetCode':''}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{'SheetId':'0e67e680-b807-4d33-99c0-7b78881f5ae3','UId':'7104513d-d6f9-4449-8a07-2e2ffcb96545','Col':4,'Row':42,'Format':'numberic','Value':'9994319.08','TargetCode':''}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{'SheetId':'0e67e680-b807-4d33-99c0-7b78881f5ae3','UId':'3e6dbc06-a87f-42e5-8f05-e55e94914d01','Col':5,'Row':42,'Format':'numberic','Value':'9994319.08','TargetCode':''}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{'SheetId':'0e67e680-b807-4d33-99c0-7b78881f5ae3','UId':'f428fa58-01e3-47d4-8c5d-1c46168be529','Col':6,'Row':42,'Format':'numberic','Value':'0.999020403503634','TargetCode':''}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{'SheetId':'0e67e680-b807-4d33-99c0-7b78881f5ae3','UId':'4e4f6161-da0f-463f-8dd1-39772b1d4eda','Col':4,'Row':43,'Format':'numberic','Value':'12177.43','TargetCode':''}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{'SheetId':'0e67e680-b807-4d33-99c0-7b78881f5ae3','UId':'4a847a8c-942e-443a-8eae-7a36b88630ea','Col':5,'Row':43,'Format':'numberic','Value':'12111.16','TargetCode':''}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{'SheetId':'0e67e680-b807-4d33-99c0-7b78881f5ae3','UId':'b1a27640-3dfd-4efe-90b1-884e8ae97752','Col':6,'Row':43,'Format':'numberic','Value':'1.0582618768907','TargetCode':''}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{'SheetId':'9e57442d-faa2-4732-bfe8-6082c7f4cc3b','UId':'1ab6082b-49bd-46b5-a368-d8740fb12834','Col':4,'Row':2,'Format':'numberic','Value':'862372876','TargetCode':''}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{'SheetId':'9e57442d-faa2-4732-bfe8-6082c7f4cc3b','UId':'220cbdc8-4631-4f07-a522-f901ab9a56b6','Col':5,'Row':2,'Format':'numberic','Value':'838444794','TargetCode':''}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{'SheetId':'9e57442d-faa2-4732-bfe8-6082c7f4cc3b','UId':'44591e3f-5579-49aa-bc70-68808b3d1875','Col':6,'Row':2,'Format':'numberic','Value':'6398069449','TargetCode':''}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{'SheetId':'9e57442d-faa2-4732-bfe8-6082c7f4cc3b','UId':'469f6a2b-25ef-4e27-93c5-0caee9db4d81','Col':4,'Row':5,'ColDynamic':4,'RowDynamic':4,'Format':'numberic','Value':'0','TargetCode':''}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{'SheetId':'9e57442d-faa2-4732-bfe8-6082c7f4cc3b','UId':'4ae5c9f2-f277-4de6-a00c-b59eae1b7410','Col':6,'Row':5,'ColDynamic':6,'RowDynamic':4,'Format':'numberic','Value':'0','TargetCode':''}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{'SheetId':'9e57442d-faa2-4732-bfe8-6082c7f4cc3b','UId':'5cf117a3-96d2-4aaf-916d-02b16ba83420','Col':4,'Row':7,'ColDynamic':4,'RowDynamic':4,'Format':'numberic','Value':'862372876','TargetCode':''}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{'SheetId':'9e57442d-faa2-4732-bfe8-6082c7f4cc3b','UId':'89c23fea-c054-41d5-9d1e-0958d45c7a95','Col':5,'Row':7,'ColDynamic':5,'RowDynamic':4,'Format':'numberic','Value':'838444794','TargetCode':''}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{'SheetId':'9e57442d-faa2-4732-bfe8-6082c7f4cc3b','UId':'d5829e20-95a8-4535-904c-7e09f2cdc9f2','Col':6,'Row':7,'ColDynamic':6,'RowDynamic':4,'Format':'numberic','Value':'6398069449','TargetCode':''}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{'SheetId':'9e57442d-faa2-4732-bfe8-6082c7f4cc3b','UId':'21f3c77c-886e-43f3-9ba5-fdc740bf45a7','Col':4,'Row':11,'ColDynamic':4,'RowDynamic':8,'Format':'numberic','Value':'200066517','TargetCode':''}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{'SheetId':'9e57442d-faa2-4732-bfe8-6082c7f4cc3b','UId':'fff53ed1-05e1-4ac8-8249-2f48edf9fa14','Col':5,'Row':11,'ColDynamic':5,'RowDynamic':8,'Format':'numberic','Value':'198314085','TargetCode':''}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{'SheetId':'9e57442d-faa2-4732-bfe8-6082c7f4cc3b','UId':'c1a4252e-e2cb-4233-bed1-d3afc836ccc8','Col':6,'Row':11,'ColDynamic':6,'RowDynamic':8,'Format':'numberic','Value':'1564560384','TargetCode':''}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{'SheetId':'9e57442d-faa2-4732-bfe8-6082c7f4cc3b','UId':'2b4c7218-ef2f-452d-80ea-cb1d29493e04','Col':4,'Row':12,'Format':'numberic','Value':'92852682','TargetCode':''}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{'SheetId':'9e57442d-faa2-4732-bfe8-6082c7f4cc3b','UId':'2916fb19-bceb-454d-ad42-4fc7a299a2a3','Col':5,'Row':12,'Format':'numberic','Value':'92354324','TargetCode':''}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{'SheetId':'9e57442d-faa2-4732-bfe8-6082c7f4cc3b','UId':'4e500903-fadf-4a73-8849-257ec68842d0','Col':6,'Row':12,'Format':'numberic','Value':'715371280','TargetCode':''}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{'SheetId':'9e57442d-faa2-4732-bfe8-6082c7f4cc3b','UId':'157e5771-4dd4-4ed6-838c-69dd228515cd','Col':4,'Row':14,'ColDynamic':4,'RowDynamic':11,'Format':'numberic','Value':'29100000','TargetCode':''}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{'SheetId':'9e57442d-faa2-4732-bfe8-6082c7f4cc3b','UId':'1e7708d3-6d2b-4639-8d85-59b3c9bf16f5','Col':5,'Row':14,'ColDynamic':5,'RowDynamic':11,'Format':'numberic','Value':'29100000','TargetCode':''}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{'SheetId':'9e57442d-faa2-4732-bfe8-6082c7f4cc3b','UId':'18031c0a-5fc4-4a35-8331-a60cef3972fd','Col':6,'Row':14,'ColDynamic':6,'RowDynamic':11,'Format':'numberic','Value':'232950000','TargetCode':''}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{'SheetId':'9e57442d-faa2-4732-bfe8-6082c7f4cc3b','UId':'963cdae6-2163-4975-9a2a-f08497c7292d','Col':4,'Row':17,'Format':'numberic','Value':'46612500','TargetCode':''}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{'SheetId':'9e57442d-faa2-4732-bfe8-6082c7f4cc3b','UId':'85eed99f-bfdc-4be7-9967-72d9b1d67a5b','Col':5,'Row':17,'Format':'numberic','Value':'46612500','TargetCode':''}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{'SheetId':'9e57442d-faa2-4732-bfe8-6082c7f4cc3b','UId':'a66486eb-4505-4714-830d-ba2c3c0c6cd7','Col':6,'Row':17,'Format':'numberic','Value':'372900000','TargetCode':''}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{'SheetId':'9e57442d-faa2-4732-bfe8-6082c7f4cc3b','UId':'35799ba3-fea0-48d2-b27f-56054b206bd2','Col':4,'Row':24,'ColDynamic':4,'RowDynamic':23,'Format':'numberic','Value':'14524520','TargetCode':''}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{'SheetId':'9e57442d-faa2-4732-bfe8-6082c7f4cc3b','UId':'1863aaae-65a9-4f9f-9c5d-b3b2a95e519b','Col':5,'Row':24,'ColDynamic':5,'RowDynamic':23,'Format':'numberic','Value':'13242946','TargetCode':''}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{'SheetId':'9e57442d-faa2-4732-bfe8-6082c7f4cc3b','UId':'45a838e8-921d-463e-8daa-a5c771a772aa','Col':6,'Row':24,'ColDynamic':6,'RowDynamic':23,'Format':'numberic','Value':'106437370','TargetCode':''}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{'SheetId':'9e57442d-faa2-4732-bfe8-6082c7f4cc3b','UId':'1fe83977-2f78-4ce9-aa52-80fb62c52ad7','Col':4,'Row':26,'ColDynamic':4,'RowDynamic':19,'Format':'numberic','Value':'15000000','TargetCode':''}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{'SheetId':'9e57442d-faa2-4732-bfe8-6082c7f4cc3b','UId':'3e45938a-8b15-4a28-8d4e-6889d6469db5','Col':5,'Row':26,'ColDynamic':5,'RowDynamic':19,'Format':'numberic','Value':'15000000','TargetCode':''}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{'SheetId':'9e57442d-faa2-4732-bfe8-6082c7f4cc3b','UId':'3873886c-5e1c-44a4-ba3a-dae5f5accc8b','Col':6,'Row':26,'ColDynamic':6,'RowDynamic':19,'Format':'numberic','Value':'120000000','TargetCode':''}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{'SheetId':'9e57442d-faa2-4732-bfe8-6082c7f4cc3b','UId':'22eae942-46a3-4663-8bad-854ee399b27a','Col':4,'Row':32,'Format':'numberic','Value':'0','TargetCode':''}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{'SheetId':'9e57442d-faa2-4732-bfe8-6082c7f4cc3b','UId':'e86bd792-47df-41d4-b178-07deae52a1d3','Col':5,'Row':32,'Format':'numberic','Value':'0','TargetCode':''}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{'SheetId':'9e57442d-faa2-4732-bfe8-6082c7f4cc3b','UId':'38ae0936-1d1f-43c1-92bd-8403ec08cfeb','Col':6,'Row':32,'Format':'numberic','Value':'0','TargetCode':''}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{'SheetId':'9e57442d-faa2-4732-bfe8-6082c7f4cc3b','UId':'a2f958ce-55fd-4741-a0a1-bdcf0dd1c8ec','Col':4,'Row':35,'Format':'numberic','Value':'1976815','TargetCode':''}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{'SheetId':'9e57442d-faa2-4732-bfe8-6082c7f4cc3b','UId':'393bdfde-2176-402e-9b16-331c74ac5995','Col':5,'Row':35,'Format':'numberic','Value':'2004315','TargetCode':''}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{'SheetId':'9e57442d-faa2-4732-bfe8-6082c7f4cc3b','UId':'61a21fd4-9c85-4c00-b1f5-a006461b16c9','Col':6,'Row':35,'Format':'numberic','Value':'16901734','TargetCode':''}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{'SheetId':'9e57442d-faa2-4732-bfe8-6082c7f4cc3b','UId':'c95f90f6-640a-4331-b0e8-54422c753940','Col':4,'Row':38,'Format':'numberic','Value':'662306359','TargetCode':''}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{'SheetId':'9e57442d-faa2-4732-bfe8-6082c7f4cc3b','UId':'19caeda8-1e5a-4518-8250-4c15acb82c48','Col':5,'Row':38,'Format':'numberic','Value':'640130709','TargetCode':''}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{'SheetId':'9e57442d-faa2-4732-bfe8-6082c7f4cc3b','UId':'d743182c-5853-46f3-8604-ad3aa58840b8','Col':6,'Row':38,'Format':'numberic','Value':'4833509065','TargetCode':''}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{'SheetId':'9e57442d-faa2-4732-bfe8-6082c7f4cc3b','UId':'5fb4cc84-0a90-4cae-ba19-392c839af798','Col':4,'Row':39,'Format':'numberic','Value':'0','TargetCode':''}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{'SheetId':'9e57442d-faa2-4732-bfe8-6082c7f4cc3b','UId':'d1eb0ab7-7a60-49c8-b8aa-39c894436edb','Col':6,'Row':39,'Format':'numberic','Value':'0','TargetCode':''}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{'SheetId':'9e57442d-faa2-4732-bfe8-6082c7f4cc3b','UId':'7dc5398f-c841-400c-850b-875a5c468e05','Col':4,'Row':40,'Format':'numberic','Value':'0','TargetCode':''}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{'SheetId':'9e57442d-faa2-4732-bfe8-6082c7f4cc3b','UId':'fa4fb11d-bd81-48b0-9ef6-a4ff2cd9d48a','Col':5,'Row':40,'Format':'numberic','Value':'0','TargetCode':''}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{'SheetId':'9e57442d-faa2-4732-bfe8-6082c7f4cc3b','UId':'73bb9d14-e1ea-4394-a083-b8a649641cf9','Col':6,'Row':40,'Format':'numberic','Value':'0','TargetCode':''}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{'SheetId':'9e57442d-faa2-4732-bfe8-6082c7f4cc3b','UId':'bab2e1a7-20d5-41fd-881b-9a21514bfc4f','Col':4,'Row':41,'Format':'numberic','Value':'0','TargetCode':''}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{'SheetId':'9e57442d-faa2-4732-bfe8-6082c7f4cc3b','UId':'128100c2-b671-4904-a5a9-41069ed12784','Col':5,'Row':41,'Format':'numberic','Value':'0','TargetCode':''}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{'SheetId':'9e57442d-faa2-4732-bfe8-6082c7f4cc3b','UId':'04b06e65-b2eb-4858-bb0b-d72c0270f1f6','Col':6,'Row':41,'Format':'numberic','Value':'0','TargetCode':''}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{'SheetId':'9e57442d-faa2-4732-bfe8-6082c7f4cc3b','UId':'0c34f541-ad2d-4bff-9fce-284295e89335','Col':4,'Row':42,'Format':'numberic','Value':'662306359','TargetCode':''}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{'SheetId':'9e57442d-faa2-4732-bfe8-6082c7f4cc3b','UId':'a1069390-e9a5-41a9-8d0c-f5931f68451d','Col':5,'Row':42,'Format':'numberic','Value':'640130709','TargetCode':''}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{'SheetId':'9e57442d-faa2-4732-bfe8-6082c7f4cc3b','UId':'943a903f-8f0c-48d3-9a7d-d0f797c51f06','Col':6,'Row':42,'Format':'numberic','Value':'4833509065','TargetCode':''}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{'SheetId':'9e57442d-faa2-4732-bfe8-6082c7f4cc3b','UId':'14ba2d4e-fc98-469f-8702-009a93d663bf','Col':4,'Row':43,'Format':'numberic','Value':'121042842193','TargetCode':''}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{'SheetId':'9e57442d-faa2-4732-bfe8-6082c7f4cc3b','UId':'46dc8404-c63b-42c5-af20-35a421a3b5ab','Col':5,'Row':43,'Format':'numberic','Value':'120403919940','TargetCode':''}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{'SheetId':'9e57442d-faa2-4732-bfe8-6082c7f4cc3b','UId':'a1137c7a-72fe-4907-952f-0a4daf353a5c','Col':6,'Row':43,'Format':'numberic','Value':'116965740516','TargetCode':''}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{'SheetId':'9e57442d-faa2-4732-bfe8-6082c7f4cc3b','UId':'ae182ae4-ecb8-4b3e-87b1-02fe2b8c8c6e','Col':4,'Row':44,'Format':'numberic','Value':'662306359','TargetCode':''}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{'SheetId':'9e57442d-faa2-4732-bfe8-6082c7f4cc3b','UId':'c7c70708-3a08-4a71-8b5b-958036d28d83','Col':5,'Row':44,'Format':'numberic','Value':'638922253','TargetCode':''}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{'SheetId':'9e57442d-faa2-4732-bfe8-6082c7f4cc3b','UId':'b56d1f06-ac4a-4581-bd76-0a7116bb9601','Col':6,'Row':44,'Format':'numberic','Value':'4739408036','TargetCode':''}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{'SheetId':'9e57442d-faa2-4732-bfe8-6082c7f4cc3b','UId':'071f8b6b-411a-4479-a1e0-68ae4989d4d4','Col':4,'Row':45,'Format':'numberic','Value':'662306359','TargetCode':''}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{'SheetId':'9e57442d-faa2-4732-bfe8-6082c7f4cc3b','UId':'649fe867-7540-4d27-809f-914ad09af55e','Col':5,'Row':45,'Format':'numberic','Value':'640130709','TargetCode':''}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{'SheetId':'9e57442d-faa2-4732-bfe8-6082c7f4cc3b','UId':'ce2f8942-9d48-4663-bc86-864ddeb2e9fb','Col':6,'Row':45,'Format':'numberic','Value':'4833509065','TargetCode':''}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{'SheetId':'9e57442d-faa2-4732-bfe8-6082c7f4cc3b','UId':'26da4aec-6928-4f66-88a5-fdfd0ee643e5','Col':4,'Row':47,'Format':'numberic','Value':'0','TargetCode':''}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{'SheetId':'9e57442d-faa2-4732-bfe8-6082c7f4cc3b','UId':'9b98b4cd-1dc6-4f10-9fcd-3b02154fc346','Col':5,'Row':47,'Format':'numberic','Value':'-1208456','TargetCode':''}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{'SheetId':'9e57442d-faa2-4732-bfe8-6082c7f4cc3b','UId':'ab589e24-1208-4602-83e1-3b0d9a9ddac2','Col':6,'Row':47,'Format':'numberic','Value':'-94101029','TargetCode':''}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{'SheetId':'9e57442d-faa2-4732-bfe8-6082c7f4cc3b','UId':'a1e12271-7d9c-46e1-be1f-d3831e97dba6','Col':4,'Row':48,'Format':'numberic','Value':'121705148552','TargetCode':''}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{'SheetId':'9e57442d-faa2-4732-bfe8-6082c7f4cc3b','UId':'85d94755-db4c-439e-8336-6cbb28df62be','Col':5,'Row':48,'Format':'numberic','Value':'121042842193','TargetCode':''}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{'SheetId':'9e57442d-faa2-4732-bfe8-6082c7f4cc3b','UId':'d8a625ed-973b-4579-990b-8dd486f640c5','Col':6,'Row':48,'Format':'numberic','Value':'121705148552','TargetCode':''}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5">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5">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5">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{'SheetId':'1deb9a6e-dc5a-4908-87cc-034ee9747e20','UId':'428c865a-7282-4f58-bc89-20f1b0217190','Col':4,'Row':7,'ColDynamic':4,'RowDynamic':3,'Format':'numberic','Value':'0','TargetCode':''}</v>
      </c>
    </row>
    <row r="289" spans="1:1" x14ac:dyDescent="0.25">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{'SheetId':'1deb9a6e-dc5a-4908-87cc-034ee9747e20','UId':'9592905c-7577-459a-bf73-e7d1733cf17a','Col':5,'Row':7,'ColDynamic':5,'RowDynamic':3,'Format':'numberic','Value':'','TargetCode':''}</v>
      </c>
    </row>
    <row r="290" spans="1:1" x14ac:dyDescent="0.25">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{'SheetId':'1deb9a6e-dc5a-4908-87cc-034ee9747e20','UId':'a9e4466a-def7-4534-a075-0e61b1888eec','Col':6,'Row':7,'ColDynamic':6,'RowDynamic':3,'Format':'numberic','Value':'','TargetCode':''}</v>
      </c>
    </row>
    <row r="291" spans="1:1" x14ac:dyDescent="0.25">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{'SheetId':'1deb9a6e-dc5a-4908-87cc-034ee9747e20','UId':'13379930-3d0b-4576-86a6-aee55aa73fef','Col':7,'Row':7,'ColDynamic':7,'RowDynamic':3,'Format':'numberic','Value':'','TargetCode':''}</v>
      </c>
    </row>
    <row r="292" spans="1:1" x14ac:dyDescent="0.25">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5">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5">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{'SheetId':'1deb9a6e-dc5a-4908-87cc-034ee9747e20','UId':'5fe96b01-5f18-4f07-ac34-11fa669457a4','Col':6,'Row':8,'Format':'numberic','Value':'','TargetCode':''}</v>
      </c>
    </row>
    <row r="295" spans="1:1" x14ac:dyDescent="0.25">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{'SheetId':'1deb9a6e-dc5a-4908-87cc-034ee9747e20','UId':'9d206dcc-b016-47b5-a344-791067be02d5','Col':7,'Row':8,'Format':'numberic','Value':'','TargetCode':''}</v>
      </c>
    </row>
    <row r="296" spans="1:1" x14ac:dyDescent="0.25">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5">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5">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5">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5">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5">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5">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5">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5">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5">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5">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5">
      <c r="A307" t="str">
        <f>CONCATENATE("{'SheetId':'1deb9a6e-dc5a-4908-87cc-034ee9747e20'",",","'UId':'b8c20cc2-e76a-461c-ace9-e83abfcc1775'",",'Col':",COLUMN(BCDanhMucDauTu_06029!A15),",'Row':",ROW(BCDanhMucDauTu_06029!A15),",","'ColDynamic':",COLUMN(BCDanhMucDauTu_06029!A16),",","'RowDynamic':",ROW(BCDanhMucDauTu_06029!A16),",","'Format':'numberic'",",'Value':'",SUBSTITUTE(BCDanhMucDauTu_06029!A15,"'","\'"),"','TargetCode':''}")</f>
        <v>{'SheetId':'1deb9a6e-dc5a-4908-87cc-034ee9747e20','UId':'b8c20cc2-e76a-461c-ace9-e83abfcc1775','Col':1,'Row':15,'ColDynamic':1,'RowDynamic':16,'Format':'numberic','Value':' ','TargetCode':''}</v>
      </c>
    </row>
    <row r="308" spans="1:1" x14ac:dyDescent="0.25">
      <c r="A308" t="str">
        <f>CONCATENATE("{'SheetId':'1deb9a6e-dc5a-4908-87cc-034ee9747e20'",",","'UId':'e6fa0887-9c0a-49b1-a5d5-d55f5bee7d17'",",'Col':",COLUMN(BCDanhMucDauTu_06029!B15),",'Row':",ROW(BCDanhMucDauTu_06029!B15),",","'ColDynamic':",COLUMN(BCDanhMucDauTu_06029!B16),",","'RowDynamic':",ROW(BCDanhMucDauTu_06029!B16),",","'Format':'string'",",'Value':'",SUBSTITUTE(BCDanhMucDauTu_06029!B15,"'","\'"),"','TargetCode':''}")</f>
        <v>{'SheetId':'1deb9a6e-dc5a-4908-87cc-034ee9747e20','UId':'e6fa0887-9c0a-49b1-a5d5-d55f5bee7d17','Col':2,'Row':15,'ColDynamic':2,'RowDynamic':16,'Format':'string','Value':'Tổng','TargetCode':''}</v>
      </c>
    </row>
    <row r="309" spans="1:1" x14ac:dyDescent="0.25">
      <c r="A309" t="str">
        <f>CONCATENATE("{'SheetId':'1deb9a6e-dc5a-4908-87cc-034ee9747e20'",",","'UId':'6a029111-438c-4c2c-a425-15433a16ea47'",",'Col':",COLUMN(BCDanhMucDauTu_06029!C15),",'Row':",ROW(BCDanhMucDauTu_06029!C15),",","'ColDynamic':",COLUMN(BCDanhMucDauTu_06029!C16),",","'RowDynamic':",ROW(BCDanhMucDauTu_06029!C16),",","'Format':'numberic'",",'Value':'",SUBSTITUTE(BCDanhMucDauTu_06029!C15,"'","\'"),"','TargetCode':''}")</f>
        <v>{'SheetId':'1deb9a6e-dc5a-4908-87cc-034ee9747e20','UId':'6a029111-438c-4c2c-a425-15433a16ea47','Col':3,'Row':15,'ColDynamic':3,'RowDynamic':16,'Format':'numberic','Value':'2252','TargetCode':''}</v>
      </c>
    </row>
    <row r="310" spans="1:1" x14ac:dyDescent="0.25">
      <c r="A310" t="str">
        <f>CONCATENATE("{'SheetId':'1deb9a6e-dc5a-4908-87cc-034ee9747e20'",",","'UId':'2af5b400-8abe-46e3-8b64-7efb4d13db84'",",'Col':",COLUMN(BCDanhMucDauTu_06029!D15),",'Row':",ROW(BCDanhMucDauTu_06029!D15),",","'ColDynamic':",COLUMN(BCDanhMucDauTu_06029!D16),",","'RowDynamic':",ROW(BCDanhMucDauTu_06029!D16),",","'Format':'numberic'",",'Value':'",SUBSTITUTE(BCDanhMucDauTu_06029!D15,"'","\'"),"','TargetCode':''}")</f>
        <v>{'SheetId':'1deb9a6e-dc5a-4908-87cc-034ee9747e20','UId':'2af5b400-8abe-46e3-8b64-7efb4d13db84','Col':4,'Row':15,'ColDynamic':4,'RowDynamic':16,'Format':'numberic','Value':'','TargetCode':''}</v>
      </c>
    </row>
    <row r="311" spans="1:1" x14ac:dyDescent="0.25">
      <c r="A311" t="str">
        <f>CONCATENATE("{'SheetId':'1deb9a6e-dc5a-4908-87cc-034ee9747e20'",",","'UId':'142640d6-6a87-400c-bc3e-fd34124b8a95'",",'Col':",COLUMN(BCDanhMucDauTu_06029!E15),",'Row':",ROW(BCDanhMucDauTu_06029!E15),",","'ColDynamic':",COLUMN(BCDanhMucDauTu_06029!E16),",","'RowDynamic':",ROW(BCDanhMucDauTu_06029!E16),",","'Format':'numberic'",",'Value':'",SUBSTITUTE(BCDanhMucDauTu_06029!E15,"'","\'"),"','TargetCode':''}")</f>
        <v>{'SheetId':'1deb9a6e-dc5a-4908-87cc-034ee9747e20','UId':'142640d6-6a87-400c-bc3e-fd34124b8a95','Col':5,'Row':15,'ColDynamic':5,'RowDynamic':16,'Format':'numberic','Value':'','TargetCode':''}</v>
      </c>
    </row>
    <row r="312" spans="1:1" x14ac:dyDescent="0.25">
      <c r="A312" t="str">
        <f>CONCATENATE("{'SheetId':'1deb9a6e-dc5a-4908-87cc-034ee9747e20'",",","'UId':'a4748164-33b9-46bd-8561-e8b3f76700ee'",",'Col':",COLUMN(BCDanhMucDauTu_06029!F15),",'Row':",ROW(BCDanhMucDauTu_06029!F15),",","'ColDynamic':",COLUMN(BCDanhMucDauTu_06029!F16),",","'RowDynamic':",ROW(BCDanhMucDauTu_06029!F16),",","'Format':'numberic'",",'Value':'",SUBSTITUTE(BCDanhMucDauTu_06029!F15,"'","\'"),"','TargetCode':''}")</f>
        <v>{'SheetId':'1deb9a6e-dc5a-4908-87cc-034ee9747e20','UId':'a4748164-33b9-46bd-8561-e8b3f76700ee','Col':6,'Row':15,'ColDynamic':6,'RowDynamic':16,'Format':'numberic','Value':'0','TargetCode':''}</v>
      </c>
    </row>
    <row r="313" spans="1:1" x14ac:dyDescent="0.25">
      <c r="A313" t="str">
        <f>CONCATENATE("{'SheetId':'1deb9a6e-dc5a-4908-87cc-034ee9747e20'",",","'UId':'8b15b2dd-95b7-4075-8cb9-63831db4f74a'",",'Col':",COLUMN(BCDanhMucDauTu_06029!G15),",'Row':",ROW(BCDanhMucDauTu_06029!G15),",","'ColDynamic':",COLUMN(BCDanhMucDauTu_06029!G16),",","'RowDynamic':",ROW(BCDanhMucDauTu_06029!G16),",","'Format':'numberic'",",'Value':'",SUBSTITUTE(BCDanhMucDauTu_06029!G15,"'","\'"),"','TargetCode':''}")</f>
        <v>{'SheetId':'1deb9a6e-dc5a-4908-87cc-034ee9747e20','UId':'8b15b2dd-95b7-4075-8cb9-63831db4f74a','Col':7,'Row':15,'ColDynamic':7,'RowDynamic':16,'Format':'numberic','Value':'0','TargetCode':''}</v>
      </c>
    </row>
    <row r="314" spans="1:1" x14ac:dyDescent="0.25">
      <c r="A314" t="str">
        <f>CONCATENATE("{'SheetId':'1deb9a6e-dc5a-4908-87cc-034ee9747e20'",",","'UId':'fe496e11-6071-47ac-9042-fb59341ce9d3'",",'Col':",COLUMN(BCDanhMucDauTu_06029!D16),",'Row':",ROW(BCDanhMucDauTu_06029!D16),",","'Format':'numberic'",",'Value':'",SUBSTITUTE(BCDanhMucDauTu_06029!D16,"'","\'"),"','TargetCode':''}")</f>
        <v>{'SheetId':'1deb9a6e-dc5a-4908-87cc-034ee9747e20','UId':'fe496e11-6071-47ac-9042-fb59341ce9d3','Col':4,'Row':16,'Format':'numberic','Value':' ','TargetCode':''}</v>
      </c>
    </row>
    <row r="315" spans="1:1" x14ac:dyDescent="0.25">
      <c r="A315" t="str">
        <f>CONCATENATE("{'SheetId':'1deb9a6e-dc5a-4908-87cc-034ee9747e20'",",","'UId':'8f08a933-d633-4287-845a-9819dc196996'",",'Col':",COLUMN(BCDanhMucDauTu_06029!E16),",'Row':",ROW(BCDanhMucDauTu_06029!E16),",","'Format':'numberic'",",'Value':'",SUBSTITUTE(BCDanhMucDauTu_06029!E16,"'","\'"),"','TargetCode':''}")</f>
        <v>{'SheetId':'1deb9a6e-dc5a-4908-87cc-034ee9747e20','UId':'8f08a933-d633-4287-845a-9819dc196996','Col':5,'Row':16,'Format':'numberic','Value':' ','TargetCode':''}</v>
      </c>
    </row>
    <row r="316" spans="1:1" x14ac:dyDescent="0.25">
      <c r="A316" t="str">
        <f>CONCATENATE("{'SheetId':'1deb9a6e-dc5a-4908-87cc-034ee9747e20'",",","'UId':'dad551f4-82a6-49f9-9019-06cb4c328a89'",",'Col':",COLUMN(BCDanhMucDauTu_06029!F16),",'Row':",ROW(BCDanhMucDauTu_06029!F16),",","'Format':'numberic'",",'Value':'",SUBSTITUTE(BCDanhMucDauTu_06029!F16,"'","\'"),"','TargetCode':''}")</f>
        <v>{'SheetId':'1deb9a6e-dc5a-4908-87cc-034ee9747e20','UId':'dad551f4-82a6-49f9-9019-06cb4c328a89','Col':6,'Row':16,'Format':'numberic','Value':' ','TargetCode':''}</v>
      </c>
    </row>
    <row r="317" spans="1:1" x14ac:dyDescent="0.25">
      <c r="A317" t="str">
        <f>CONCATENATE("{'SheetId':'1deb9a6e-dc5a-4908-87cc-034ee9747e20'",",","'UId':'7bf94847-0bfe-4d96-ab7a-1ce79d9343f5'",",'Col':",COLUMN(BCDanhMucDauTu_06029!G16),",'Row':",ROW(BCDanhMucDauTu_06029!G16),",","'Format':'numberic'",",'Value':'",SUBSTITUTE(BCDanhMucDauTu_06029!G16,"'","\'"),"','TargetCode':''}")</f>
        <v>{'SheetId':'1deb9a6e-dc5a-4908-87cc-034ee9747e20','UId':'7bf94847-0bfe-4d96-ab7a-1ce79d9343f5','Col':7,'Row':16,'Format':'numberic','Value':' ','TargetCode':''}</v>
      </c>
    </row>
    <row r="318" spans="1:1" x14ac:dyDescent="0.25">
      <c r="A318" t="str">
        <f>CONCATENATE("{'SheetId':'1deb9a6e-dc5a-4908-87cc-034ee9747e20'",",","'UId':'55eed474-1147-4da3-9086-9e821874c0a4'",",'Col':",COLUMN(BCDanhMucDauTu_06029!A18),",'Row':",ROW(BCDanhMucDauTu_06029!A18),",","'ColDynamic':",COLUMN(BCDanhMucDauTu_06029!A21),",","'RowDynamic':",ROW(BCDanhMucDauTu_06029!A21),",","'Format':'numberic'",",'Value':'",SUBSTITUTE(BCDanhMucDauTu_06029!A18,"'","\'"),"','TargetCode':''}")</f>
        <v>{'SheetId':'1deb9a6e-dc5a-4908-87cc-034ee9747e20','UId':'55eed474-1147-4da3-9086-9e821874c0a4','Col':1,'Row':18,'ColDynamic':1,'RowDynamic':21,'Format':'numberic','Value':' ','TargetCode':''}</v>
      </c>
    </row>
    <row r="319" spans="1:1" x14ac:dyDescent="0.25">
      <c r="A319" t="str">
        <f>CONCATENATE("{'SheetId':'1deb9a6e-dc5a-4908-87cc-034ee9747e20'",",","'UId':'1c32b7bf-2ca1-44a0-8279-a8f01d6b7249'",",'Col':",COLUMN(BCDanhMucDauTu_06029!B18),",'Row':",ROW(BCDanhMucDauTu_06029!B18),",","'ColDynamic':",COLUMN(BCDanhMucDauTu_06029!B21),",","'RowDynamic':",ROW(BCDanhMucDauTu_06029!B21),",","'Format':'string'",",'Value':'",SUBSTITUTE(BCDanhMucDauTu_06029!B18,"'","\'"),"','TargetCode':''}")</f>
        <v>{'SheetId':'1deb9a6e-dc5a-4908-87cc-034ee9747e20','UId':'1c32b7bf-2ca1-44a0-8279-a8f01d6b7249','Col':2,'Row':18,'ColDynamic':2,'RowDynamic':21,'Format':'string','Value':'Tổng','TargetCode':''}</v>
      </c>
    </row>
    <row r="320" spans="1:1" x14ac:dyDescent="0.25">
      <c r="A320" t="str">
        <f>CONCATENATE("{'SheetId':'1deb9a6e-dc5a-4908-87cc-034ee9747e20'",",","'UId':'f6a0865a-7cc4-4bd5-9c41-171ccfbe8908'",",'Col':",COLUMN(BCDanhMucDauTu_06029!C18),",'Row':",ROW(BCDanhMucDauTu_06029!C18),",","'ColDynamic':",COLUMN(BCDanhMucDauTu_06029!C21),",","'RowDynamic':",ROW(BCDanhMucDauTu_06029!C21),",","'Format':'numberic'",",'Value':'",SUBSTITUTE(BCDanhMucDauTu_06029!C18,"'","\'"),"','TargetCode':''}")</f>
        <v>{'SheetId':'1deb9a6e-dc5a-4908-87cc-034ee9747e20','UId':'f6a0865a-7cc4-4bd5-9c41-171ccfbe8908','Col':3,'Row':18,'ColDynamic':3,'RowDynamic':21,'Format':'numberic','Value':'2254','TargetCode':''}</v>
      </c>
    </row>
    <row r="321" spans="1:1" x14ac:dyDescent="0.25">
      <c r="A321" t="str">
        <f>CONCATENATE("{'SheetId':'1deb9a6e-dc5a-4908-87cc-034ee9747e20'",",","'UId':'26677bc1-4784-4b02-a8da-eb1a17958c29'",",'Col':",COLUMN(BCDanhMucDauTu_06029!D18),",'Row':",ROW(BCDanhMucDauTu_06029!D18),",","'ColDynamic':",COLUMN(BCDanhMucDauTu_06029!D21),",","'RowDynamic':",ROW(BCDanhMucDauTu_06029!D21),",","'Format':'numberic'",",'Value':'",SUBSTITUTE(BCDanhMucDauTu_06029!D18,"'","\'"),"','TargetCode':''}")</f>
        <v>{'SheetId':'1deb9a6e-dc5a-4908-87cc-034ee9747e20','UId':'26677bc1-4784-4b02-a8da-eb1a17958c29','Col':4,'Row':18,'ColDynamic':4,'RowDynamic':21,'Format':'numberic','Value':' ','TargetCode':''}</v>
      </c>
    </row>
    <row r="322" spans="1:1" x14ac:dyDescent="0.25">
      <c r="A322" t="str">
        <f>CONCATENATE("{'SheetId':'1deb9a6e-dc5a-4908-87cc-034ee9747e20'",",","'UId':'8088aec8-68fc-443f-8fce-4f1788e831ff'",",'Col':",COLUMN(BCDanhMucDauTu_06029!E18),",'Row':",ROW(BCDanhMucDauTu_06029!E18),",","'ColDynamic':",COLUMN(BCDanhMucDauTu_06029!E21),",","'RowDynamic':",ROW(BCDanhMucDauTu_06029!E21),",","'Format':'numberic'",",'Value':'",SUBSTITUTE(BCDanhMucDauTu_06029!E18,"'","\'"),"','TargetCode':''}")</f>
        <v>{'SheetId':'1deb9a6e-dc5a-4908-87cc-034ee9747e20','UId':'8088aec8-68fc-443f-8fce-4f1788e831ff','Col':5,'Row':18,'ColDynamic':5,'RowDynamic':21,'Format':'numberic','Value':' ','TargetCode':''}</v>
      </c>
    </row>
    <row r="323" spans="1:1" x14ac:dyDescent="0.25">
      <c r="A323" t="str">
        <f>CONCATENATE("{'SheetId':'1deb9a6e-dc5a-4908-87cc-034ee9747e20'",",","'UId':'109895da-3858-4d8d-ab90-543bcf58b23e'",",'Col':",COLUMN(BCDanhMucDauTu_06029!F18),",'Row':",ROW(BCDanhMucDauTu_06029!F18),",","'ColDynamic':",COLUMN(BCDanhMucDauTu_06029!F21),",","'RowDynamic':",ROW(BCDanhMucDauTu_06029!F21),",","'Format':'numberic'",",'Value':'",SUBSTITUTE(BCDanhMucDauTu_06029!F18,"'","\'"),"','TargetCode':''}")</f>
        <v>{'SheetId':'1deb9a6e-dc5a-4908-87cc-034ee9747e20','UId':'109895da-3858-4d8d-ab90-543bcf58b23e','Col':6,'Row':18,'ColDynamic':6,'RowDynamic':21,'Format':'numberic','Value':'0','TargetCode':''}</v>
      </c>
    </row>
    <row r="324" spans="1:1" x14ac:dyDescent="0.25">
      <c r="A324" t="str">
        <f>CONCATENATE("{'SheetId':'1deb9a6e-dc5a-4908-87cc-034ee9747e20'",",","'UId':'b12319f9-b486-4e3c-968f-635c2693280b'",",'Col':",COLUMN(BCDanhMucDauTu_06029!G18),",'Row':",ROW(BCDanhMucDauTu_06029!G18),",","'ColDynamic':",COLUMN(BCDanhMucDauTu_06029!G21),",","'RowDynamic':",ROW(BCDanhMucDauTu_06029!G21),",","'Format':'numberic'",",'Value':'",SUBSTITUTE(BCDanhMucDauTu_06029!G18,"'","\'"),"','TargetCode':''}")</f>
        <v>{'SheetId':'1deb9a6e-dc5a-4908-87cc-034ee9747e20','UId':'b12319f9-b486-4e3c-968f-635c2693280b','Col':7,'Row':18,'ColDynamic':7,'RowDynamic':21,'Format':'numberic','Value':'0','TargetCode':''}</v>
      </c>
    </row>
    <row r="325" spans="1:1" x14ac:dyDescent="0.25">
      <c r="A325" t="str">
        <f>CONCATENATE("{'SheetId':'1deb9a6e-dc5a-4908-87cc-034ee9747e20'",",","'UId':'740ad2fc-8f8c-4571-bfbb-d73a204a23fa'",",'Col':",COLUMN(BCDanhMucDauTu_06029!D19),",'Row':",ROW(BCDanhMucDauTu_06029!D19),",","'Format':'numberic'",",'Value':'",SUBSTITUTE(BCDanhMucDauTu_06029!D19,"'","\'"),"','TargetCode':''}")</f>
        <v>{'SheetId':'1deb9a6e-dc5a-4908-87cc-034ee9747e20','UId':'740ad2fc-8f8c-4571-bfbb-d73a204a23fa','Col':4,'Row':19,'Format':'numberic','Value':'','TargetCode':''}</v>
      </c>
    </row>
    <row r="326" spans="1:1" x14ac:dyDescent="0.25">
      <c r="A326" t="str">
        <f>CONCATENATE("{'SheetId':'1deb9a6e-dc5a-4908-87cc-034ee9747e20'",",","'UId':'41643327-c3cb-4259-acbc-d10c8c939580'",",'Col':",COLUMN(BCDanhMucDauTu_06029!E19),",'Row':",ROW(BCDanhMucDauTu_06029!E19),",","'Format':'numberic'",",'Value':'",SUBSTITUTE(BCDanhMucDauTu_06029!E19,"'","\'"),"','TargetCode':''}")</f>
        <v>{'SheetId':'1deb9a6e-dc5a-4908-87cc-034ee9747e20','UId':'41643327-c3cb-4259-acbc-d10c8c939580','Col':5,'Row':19,'Format':'numberic','Value':'','TargetCode':''}</v>
      </c>
    </row>
    <row r="327" spans="1:1" x14ac:dyDescent="0.25">
      <c r="A327" t="str">
        <f>CONCATENATE("{'SheetId':'1deb9a6e-dc5a-4908-87cc-034ee9747e20'",",","'UId':'d007d564-0a98-45f4-94c4-a2e4056245bc'",",'Col':",COLUMN(BCDanhMucDauTu_06029!F19),",'Row':",ROW(BCDanhMucDauTu_06029!F19),",","'Format':'numberic'",",'Value':'",SUBSTITUTE(BCDanhMucDauTu_06029!F19,"'","\'"),"','TargetCode':''}")</f>
        <v>{'SheetId':'1deb9a6e-dc5a-4908-87cc-034ee9747e20','UId':'d007d564-0a98-45f4-94c4-a2e4056245bc','Col':6,'Row':19,'Format':'numberic','Value':'0','TargetCode':''}</v>
      </c>
    </row>
    <row r="328" spans="1:1" x14ac:dyDescent="0.25">
      <c r="A328" t="str">
        <f>CONCATENATE("{'SheetId':'1deb9a6e-dc5a-4908-87cc-034ee9747e20'",",","'UId':'87b8e950-d5f9-45b4-8cfb-d8108dd16f8f'",",'Col':",COLUMN(BCDanhMucDauTu_06029!G19),",'Row':",ROW(BCDanhMucDauTu_06029!G19),",","'Format':'numberic'",",'Value':'",SUBSTITUTE(BCDanhMucDauTu_06029!G19,"'","\'"),"','TargetCode':''}")</f>
        <v>{'SheetId':'1deb9a6e-dc5a-4908-87cc-034ee9747e20','UId':'87b8e950-d5f9-45b4-8cfb-d8108dd16f8f','Col':7,'Row':19,'Format':'numberic','Value':'0','TargetCode':''}</v>
      </c>
    </row>
    <row r="329" spans="1:1" x14ac:dyDescent="0.25">
      <c r="A329" t="str">
        <f>CONCATENATE("{'SheetId':'1deb9a6e-dc5a-4908-87cc-034ee9747e20'",",","'UId':'70e2406f-94eb-466f-8d09-837ad44a449c'",",'Col':",COLUMN(BCDanhMucDauTu_06029!D20),",'Row':",ROW(BCDanhMucDauTu_06029!D20),",","'Format':'numberic'",",'Value':'",SUBSTITUTE(BCDanhMucDauTu_06029!D20,"'","\'"),"','TargetCode':''}")</f>
        <v>{'SheetId':'1deb9a6e-dc5a-4908-87cc-034ee9747e20','UId':'70e2406f-94eb-466f-8d09-837ad44a449c','Col':4,'Row':20,'Format':'numberic','Value':' ','TargetCode':''}</v>
      </c>
    </row>
    <row r="330" spans="1:1" x14ac:dyDescent="0.25">
      <c r="A330" t="str">
        <f>CONCATENATE("{'SheetId':'1deb9a6e-dc5a-4908-87cc-034ee9747e20'",",","'UId':'d0c68994-6723-45f4-a51b-ec4a1f1cb761'",",'Col':",COLUMN(BCDanhMucDauTu_06029!E20),",'Row':",ROW(BCDanhMucDauTu_06029!E20),",","'Format':'numberic'",",'Value':'",SUBSTITUTE(BCDanhMucDauTu_06029!E20,"'","\'"),"','TargetCode':''}")</f>
        <v>{'SheetId':'1deb9a6e-dc5a-4908-87cc-034ee9747e20','UId':'d0c68994-6723-45f4-a51b-ec4a1f1cb761','Col':5,'Row':20,'Format':'numberic','Value':' ','TargetCode':''}</v>
      </c>
    </row>
    <row r="331" spans="1:1" x14ac:dyDescent="0.25">
      <c r="A331" t="str">
        <f>CONCATENATE("{'SheetId':'1deb9a6e-dc5a-4908-87cc-034ee9747e20'",",","'UId':'6c78638c-c601-49bf-a9e5-d48c4258eadd'",",'Col':",COLUMN(BCDanhMucDauTu_06029!F20),",'Row':",ROW(BCDanhMucDauTu_06029!F20),",","'Format':'numberic'",",'Value':'",SUBSTITUTE(BCDanhMucDauTu_06029!F20,"'","\'"),"','TargetCode':''}")</f>
        <v>{'SheetId':'1deb9a6e-dc5a-4908-87cc-034ee9747e20','UId':'6c78638c-c601-49bf-a9e5-d48c4258eadd','Col':6,'Row':20,'Format':'numberic','Value':'','TargetCode':''}</v>
      </c>
    </row>
    <row r="332" spans="1:1" x14ac:dyDescent="0.25">
      <c r="A332" t="str">
        <f>CONCATENATE("{'SheetId':'1deb9a6e-dc5a-4908-87cc-034ee9747e20'",",","'UId':'bb82eed3-a7c3-4954-be20-20a9717d4026'",",'Col':",COLUMN(BCDanhMucDauTu_06029!G20),",'Row':",ROW(BCDanhMucDauTu_06029!G20),",","'Format':'numberic'",",'Value':'",SUBSTITUTE(BCDanhMucDauTu_06029!G20,"'","\'"),"','TargetCode':''}")</f>
        <v>{'SheetId':'1deb9a6e-dc5a-4908-87cc-034ee9747e20','UId':'bb82eed3-a7c3-4954-be20-20a9717d4026','Col':7,'Row':20,'Format':'numberic','Value':'','TargetCode':''}</v>
      </c>
    </row>
    <row r="333" spans="1:1" x14ac:dyDescent="0.25">
      <c r="A333" t="str">
        <f>CONCATENATE("{'SheetId':'1deb9a6e-dc5a-4908-87cc-034ee9747e20'",",","'UId':'4fe6fd2f-049f-4c3b-a78b-58fd08d62d7d'",",'Col':",COLUMN(BCDanhMucDauTu_06029!A29),",'Row':",ROW(BCDanhMucDauTu_06029!A29),",","'ColDynamic':",COLUMN(BCDanhMucDauTu_06029!A32),",","'RowDynamic':",ROW(BCDanhMucDauTu_06029!A32),",","'Format':'numberic'",",'Value':'",SUBSTITUTE(BCDanhMucDauTu_06029!A29,"'","\'"),"','TargetCode':''}")</f>
        <v>{'SheetId':'1deb9a6e-dc5a-4908-87cc-034ee9747e20','UId':'4fe6fd2f-049f-4c3b-a78b-58fd08d62d7d','Col':1,'Row':29,'ColDynamic':1,'RowDynamic':32,'Format':'numberic','Value':' ','TargetCode':''}</v>
      </c>
    </row>
    <row r="334" spans="1:1" x14ac:dyDescent="0.25">
      <c r="A334" t="str">
        <f>CONCATENATE("{'SheetId':'1deb9a6e-dc5a-4908-87cc-034ee9747e20'",",","'UId':'21737fa5-5263-466a-9802-c554ec94ffeb'",",'Col':",COLUMN(BCDanhMucDauTu_06029!B29),",'Row':",ROW(BCDanhMucDauTu_06029!B29),",","'ColDynamic':",COLUMN(BCDanhMucDauTu_06029!B32),",","'RowDynamic':",ROW(BCDanhMucDauTu_06029!B32),",","'Format':'string'",",'Value':'",SUBSTITUTE(BCDanhMucDauTu_06029!B29,"'","\'"),"','TargetCode':''}")</f>
        <v>{'SheetId':'1deb9a6e-dc5a-4908-87cc-034ee9747e20','UId':'21737fa5-5263-466a-9802-c554ec94ffeb','Col':2,'Row':29,'ColDynamic':2,'RowDynamic':32,'Format':'string','Value':'Tổng','TargetCode':''}</v>
      </c>
    </row>
    <row r="335" spans="1:1" x14ac:dyDescent="0.25">
      <c r="A335" t="str">
        <f>CONCATENATE("{'SheetId':'1deb9a6e-dc5a-4908-87cc-034ee9747e20'",",","'UId':'b1780ae8-e3e9-4d68-b8e3-06dc22233b5c'",",'Col':",COLUMN(BCDanhMucDauTu_06029!C29),",'Row':",ROW(BCDanhMucDauTu_06029!C29),",","'ColDynamic':",COLUMN(BCDanhMucDauTu_06029!C32),",","'RowDynamic':",ROW(BCDanhMucDauTu_06029!C32),",","'Format':'numberic'",",'Value':'",SUBSTITUTE(BCDanhMucDauTu_06029!C29,"'","\'"),"','TargetCode':''}")</f>
        <v>{'SheetId':'1deb9a6e-dc5a-4908-87cc-034ee9747e20','UId':'b1780ae8-e3e9-4d68-b8e3-06dc22233b5c','Col':3,'Row':29,'ColDynamic':3,'RowDynamic':32,'Format':'numberic','Value':'2257','TargetCode':''}</v>
      </c>
    </row>
    <row r="336" spans="1:1" x14ac:dyDescent="0.25">
      <c r="A336" t="str">
        <f>CONCATENATE("{'SheetId':'1deb9a6e-dc5a-4908-87cc-034ee9747e20'",",","'UId':'fd0c415a-d2bc-42ee-b389-414f8400dae8'",",'Col':",COLUMN(BCDanhMucDauTu_06029!D29),",'Row':",ROW(BCDanhMucDauTu_06029!D29),",","'ColDynamic':",COLUMN(BCDanhMucDauTu_06029!D32),",","'RowDynamic':",ROW(BCDanhMucDauTu_06029!D32),",","'Format':'numberic'",",'Value':'",SUBSTITUTE(BCDanhMucDauTu_06029!D29,"'","\'"),"','TargetCode':''}")</f>
        <v>{'SheetId':'1deb9a6e-dc5a-4908-87cc-034ee9747e20','UId':'fd0c415a-d2bc-42ee-b389-414f8400dae8','Col':4,'Row':29,'ColDynamic':4,'RowDynamic':32,'Format':'numberic','Value':'','TargetCode':''}</v>
      </c>
    </row>
    <row r="337" spans="1:1" x14ac:dyDescent="0.25">
      <c r="A337" t="str">
        <f>CONCATENATE("{'SheetId':'1deb9a6e-dc5a-4908-87cc-034ee9747e20'",",","'UId':'816243e8-9c85-4ba1-805c-371f6b4844e4'",",'Col':",COLUMN(BCDanhMucDauTu_06029!E29),",'Row':",ROW(BCDanhMucDauTu_06029!E29),",","'ColDynamic':",COLUMN(BCDanhMucDauTu_06029!E32),",","'RowDynamic':",ROW(BCDanhMucDauTu_06029!E32),",","'Format':'numberic'",",'Value':'",SUBSTITUTE(BCDanhMucDauTu_06029!E29,"'","\'"),"','TargetCode':''}")</f>
        <v>{'SheetId':'1deb9a6e-dc5a-4908-87cc-034ee9747e20','UId':'816243e8-9c85-4ba1-805c-371f6b4844e4','Col':5,'Row':29,'ColDynamic':5,'RowDynamic':32,'Format':'numberic','Value':'','TargetCode':''}</v>
      </c>
    </row>
    <row r="338" spans="1:1" x14ac:dyDescent="0.25">
      <c r="A338" t="str">
        <f>CONCATENATE("{'SheetId':'1deb9a6e-dc5a-4908-87cc-034ee9747e20'",",","'UId':'2efa8183-1804-400f-919b-54e0d328e017'",",'Col':",COLUMN(BCDanhMucDauTu_06029!F29),",'Row':",ROW(BCDanhMucDauTu_06029!F29),",","'ColDynamic':",COLUMN(BCDanhMucDauTu_06029!F32),",","'RowDynamic':",ROW(BCDanhMucDauTu_06029!F32),",","'Format':'numberic'",",'Value':'",SUBSTITUTE(BCDanhMucDauTu_06029!F29,"'","\'"),"','TargetCode':''}")</f>
        <v>{'SheetId':'1deb9a6e-dc5a-4908-87cc-034ee9747e20','UId':'2efa8183-1804-400f-919b-54e0d328e017','Col':6,'Row':29,'ColDynamic':6,'RowDynamic':32,'Format':'numberic','Value':'5632846300','TargetCode':''}</v>
      </c>
    </row>
    <row r="339" spans="1:1" x14ac:dyDescent="0.25">
      <c r="A339" t="str">
        <f>CONCATENATE("{'SheetId':'1deb9a6e-dc5a-4908-87cc-034ee9747e20'",",","'UId':'890ca93f-4ffa-4063-bc4e-3ca8427d321f'",",'Col':",COLUMN(BCDanhMucDauTu_06029!G29),",'Row':",ROW(BCDanhMucDauTu_06029!G29),",","'ColDynamic':",COLUMN(BCDanhMucDauTu_06029!G32),",","'RowDynamic':",ROW(BCDanhMucDauTu_06029!G32),",","'Format':'numberic'",",'Value':'",SUBSTITUTE(BCDanhMucDauTu_06029!G29,"'","\'"),"','TargetCode':''}")</f>
        <v>{'SheetId':'1deb9a6e-dc5a-4908-87cc-034ee9747e20','UId':'890ca93f-4ffa-4063-bc4e-3ca8427d321f','Col':7,'Row':29,'ColDynamic':7,'RowDynamic':32,'Format':'numberic','Value':'0.0461940429795095','TargetCode':''}</v>
      </c>
    </row>
    <row r="340" spans="1:1" x14ac:dyDescent="0.25">
      <c r="A340" t="str">
        <f>CONCATENATE("{'SheetId':'1deb9a6e-dc5a-4908-87cc-034ee9747e20'",",","'UId':'df249e66-a9ea-45a2-9c76-d51aecb2379d'",",'Col':",COLUMN(BCDanhMucDauTu_06029!D30),",'Row':",ROW(BCDanhMucDauTu_06029!D30),",","'Format':'numberic'",",'Value':'",SUBSTITUTE(BCDanhMucDauTu_06029!D30,"'","\'"),"','TargetCode':''}")</f>
        <v>{'SheetId':'1deb9a6e-dc5a-4908-87cc-034ee9747e20','UId':'df249e66-a9ea-45a2-9c76-d51aecb2379d','Col':4,'Row':30,'Format':'numberic','Value':' ','TargetCode':''}</v>
      </c>
    </row>
    <row r="341" spans="1:1" x14ac:dyDescent="0.25">
      <c r="A341" t="str">
        <f>CONCATENATE("{'SheetId':'1deb9a6e-dc5a-4908-87cc-034ee9747e20'",",","'UId':'a81df1b4-0c26-4bbd-9a9d-27dc4b538b2c'",",'Col':",COLUMN(BCDanhMucDauTu_06029!E30),",'Row':",ROW(BCDanhMucDauTu_06029!E30),",","'Format':'numberic'",",'Value':'",SUBSTITUTE(BCDanhMucDauTu_06029!E30,"'","\'"),"','TargetCode':''}")</f>
        <v>{'SheetId':'1deb9a6e-dc5a-4908-87cc-034ee9747e20','UId':'a81df1b4-0c26-4bbd-9a9d-27dc4b538b2c','Col':5,'Row':30,'Format':'numberic','Value':' ','TargetCode':''}</v>
      </c>
    </row>
    <row r="342" spans="1:1" x14ac:dyDescent="0.25">
      <c r="A342" t="str">
        <f>CONCATENATE("{'SheetId':'1deb9a6e-dc5a-4908-87cc-034ee9747e20'",",","'UId':'4a9e3616-ca24-464d-b5e2-89b07d4dab94'",",'Col':",COLUMN(BCDanhMucDauTu_06029!F30),",'Row':",ROW(BCDanhMucDauTu_06029!F30),",","'Format':'numberic'",",'Value':'",SUBSTITUTE(BCDanhMucDauTu_06029!F30,"'","\'"),"','TargetCode':''}")</f>
        <v>{'SheetId':'1deb9a6e-dc5a-4908-87cc-034ee9747e20','UId':'4a9e3616-ca24-464d-b5e2-89b07d4dab94','Col':6,'Row':30,'Format':'numberic','Value':' ','TargetCode':''}</v>
      </c>
    </row>
    <row r="343" spans="1:1" x14ac:dyDescent="0.25">
      <c r="A343" t="str">
        <f>CONCATENATE("{'SheetId':'1deb9a6e-dc5a-4908-87cc-034ee9747e20'",",","'UId':'4cbb5dbb-7a56-4367-b451-172c5d9fc088'",",'Col':",COLUMN(BCDanhMucDauTu_06029!G30),",'Row':",ROW(BCDanhMucDauTu_06029!G30),",","'Format':'numberic'",",'Value':'",SUBSTITUTE(BCDanhMucDauTu_06029!G30,"'","\'"),"','TargetCode':''}")</f>
        <v>{'SheetId':'1deb9a6e-dc5a-4908-87cc-034ee9747e20','UId':'4cbb5dbb-7a56-4367-b451-172c5d9fc088','Col':7,'Row':30,'Format':'numberic','Value':' ','TargetCode':''}</v>
      </c>
    </row>
    <row r="344" spans="1:1" x14ac:dyDescent="0.25">
      <c r="A344" t="str">
        <f>CONCATENATE("{'SheetId':'1deb9a6e-dc5a-4908-87cc-034ee9747e20'",",","'UId':'70357de6-0706-48a2-a361-da95bcaa1827'",",'Col':",COLUMN(BCDanhMucDauTu_06029!D31),",'Row':",ROW(BCDanhMucDauTu_06029!D31),",","'Format':'numberic'",",'Value':'",SUBSTITUTE(BCDanhMucDauTu_06029!D31,"'","\'"),"','TargetCode':''}")</f>
        <v>{'SheetId':'1deb9a6e-dc5a-4908-87cc-034ee9747e20','UId':'70357de6-0706-48a2-a361-da95bcaa1827','Col':4,'Row':31,'Format':'numberic','Value':'','TargetCode':''}</v>
      </c>
    </row>
    <row r="345" spans="1:1" x14ac:dyDescent="0.25">
      <c r="A345" t="str">
        <f>CONCATENATE("{'SheetId':'1deb9a6e-dc5a-4908-87cc-034ee9747e20'",",","'UId':'4f148c59-190d-4dad-aff9-126f4ce81c6d'",",'Col':",COLUMN(BCDanhMucDauTu_06029!E31),",'Row':",ROW(BCDanhMucDauTu_06029!E31),",","'Format':'numberic'",",'Value':'",SUBSTITUTE(BCDanhMucDauTu_06029!E31,"'","\'"),"','TargetCode':''}")</f>
        <v>{'SheetId':'1deb9a6e-dc5a-4908-87cc-034ee9747e20','UId':'4f148c59-190d-4dad-aff9-126f4ce81c6d','Col':5,'Row':31,'Format':'numberic','Value':'','TargetCode':''}</v>
      </c>
    </row>
    <row r="346" spans="1:1" x14ac:dyDescent="0.25">
      <c r="A346" t="str">
        <f>CONCATENATE("{'SheetId':'1deb9a6e-dc5a-4908-87cc-034ee9747e20'",",","'UId':'6ba9d2bf-7322-4bb6-be73-05a728f53c5a'",",'Col':",COLUMN(BCDanhMucDauTu_06029!F31),",'Row':",ROW(BCDanhMucDauTu_06029!F31),",","'Format':'numberic'",",'Value':'",SUBSTITUTE(BCDanhMucDauTu_06029!F31,"'","\'"),"','TargetCode':''}")</f>
        <v>{'SheetId':'1deb9a6e-dc5a-4908-87cc-034ee9747e20','UId':'6ba9d2bf-7322-4bb6-be73-05a728f53c5a','Col':6,'Row':31,'Format':'numberic','Value':'1105956556','TargetCode':''}</v>
      </c>
    </row>
    <row r="347" spans="1:1" x14ac:dyDescent="0.25">
      <c r="A347" t="str">
        <f>CONCATENATE("{'SheetId':'1deb9a6e-dc5a-4908-87cc-034ee9747e20'",",","'UId':'cad08826-aed0-458d-a3df-563ee1ca2782'",",'Col':",COLUMN(BCDanhMucDauTu_06029!G31),",'Row':",ROW(BCDanhMucDauTu_06029!G31),",","'Format':'numberic'",",'Value':'",SUBSTITUTE(BCDanhMucDauTu_06029!G31,"'","\'"),"','TargetCode':''}")</f>
        <v>{'SheetId':'1deb9a6e-dc5a-4908-87cc-034ee9747e20','UId':'cad08826-aed0-458d-a3df-563ee1ca2782','Col':7,'Row':31,'Format':'numberic','Value':'0.00906976721188617','TargetCode':''}</v>
      </c>
    </row>
    <row r="348" spans="1:1" x14ac:dyDescent="0.25">
      <c r="A348" t="str">
        <f>CONCATENATE("{'SheetId':'1deb9a6e-dc5a-4908-87cc-034ee9747e20'",",","'UId':'26452794-e0d2-44f2-8c51-7f5465fbf4cf'",",'Col':",COLUMN(BCDanhMucDauTu_06029!A33),",'Row':",ROW(BCDanhMucDauTu_06029!A33),",","'ColDynamic':",COLUMN(BCDanhMucDauTu_06029!A30),",","'RowDynamic':",ROW(BCDanhMucDauTu_06029!A30),",","'Format':'string'",",'Value':'",SUBSTITUTE(BCDanhMucDauTu_06029!A33,"'","\'"),"','TargetCode':''}")</f>
        <v>{'SheetId':'1deb9a6e-dc5a-4908-87cc-034ee9747e20','UId':'26452794-e0d2-44f2-8c51-7f5465fbf4cf','Col':1,'Row':33,'ColDynamic':1,'RowDynamic':30,'Format':'string','Value':' ','TargetCode':''}</v>
      </c>
    </row>
    <row r="349" spans="1:1" x14ac:dyDescent="0.25">
      <c r="A349" t="str">
        <f>CONCATENATE("{'SheetId':'1deb9a6e-dc5a-4908-87cc-034ee9747e20'",",","'UId':'9b14eff9-5e45-4cf1-9494-0604b89ed28b'",",'Col':",COLUMN(BCDanhMucDauTu_06029!B33),",'Row':",ROW(BCDanhMucDauTu_06029!B33),",","'ColDynamic':",COLUMN(BCDanhMucDauTu_06029!B30),",","'RowDynamic':",ROW(BCDanhMucDauTu_06029!B30),",","'Format':'string'",",'Value':'",SUBSTITUTE(BCDanhMucDauTu_06029!B33,"'","\'"),"','TargetCode':''}")</f>
        <v>{'SheetId':'1deb9a6e-dc5a-4908-87cc-034ee9747e20','UId':'9b14eff9-5e45-4cf1-9494-0604b89ed28b','Col':2,'Row':33,'ColDynamic':2,'RowDynamic':30,'Format':'string','Value':'Tiền gửi ngân hàng','TargetCode':''}</v>
      </c>
    </row>
    <row r="350" spans="1:1" x14ac:dyDescent="0.25">
      <c r="A350" t="str">
        <f>CONCATENATE("{'SheetId':'1deb9a6e-dc5a-4908-87cc-034ee9747e20'",",","'UId':'8d66f097-23e3-4ef9-8131-e5ac52c6b32f'",",'Col':",COLUMN(BCDanhMucDauTu_06029!C33),",'Row':",ROW(BCDanhMucDauTu_06029!C33),",","'ColDynamic':",COLUMN(BCDanhMucDauTu_06029!C30),",","'RowDynamic':",ROW(BCDanhMucDauTu_06029!C30),",","'Format':'string'",",'Value':'",SUBSTITUTE(BCDanhMucDauTu_06029!C33,"'","\'"),"','TargetCode':''}")</f>
        <v>{'SheetId':'1deb9a6e-dc5a-4908-87cc-034ee9747e20','UId':'8d66f097-23e3-4ef9-8131-e5ac52c6b32f','Col':3,'Row':33,'ColDynamic':3,'RowDynamic':30,'Format':'string','Value':'2260','TargetCode':''}</v>
      </c>
    </row>
    <row r="351" spans="1:1" x14ac:dyDescent="0.25">
      <c r="A351" t="str">
        <f>CONCATENATE("{'SheetId':'1deb9a6e-dc5a-4908-87cc-034ee9747e20'",",","'UId':'ead9614a-658c-4220-bedf-ca1bfba113ca'",",'Col':",COLUMN(BCDanhMucDauTu_06029!D33),",'Row':",ROW(BCDanhMucDauTu_06029!D33),",","'ColDynamic':",COLUMN(BCDanhMucDauTu_06029!D30),",","'RowDynamic':",ROW(BCDanhMucDauTu_06029!D30),",","'Format':'numberic'",",'Value':'",SUBSTITUTE(BCDanhMucDauTu_06029!D33,"'","\'"),"','TargetCode':''}")</f>
        <v>{'SheetId':'1deb9a6e-dc5a-4908-87cc-034ee9747e20','UId':'ead9614a-658c-4220-bedf-ca1bfba113ca','Col':4,'Row':33,'ColDynamic':4,'RowDynamic':30,'Format':'numberic','Value':'','TargetCode':''}</v>
      </c>
    </row>
    <row r="352" spans="1:1" x14ac:dyDescent="0.25">
      <c r="A352" t="str">
        <f>CONCATENATE("{'SheetId':'1deb9a6e-dc5a-4908-87cc-034ee9747e20'",",","'UId':'4fdfc09c-5e5b-40ad-b617-c48d140e6fbc'",",'Col':",COLUMN(BCDanhMucDauTu_06029!E33),",'Row':",ROW(BCDanhMucDauTu_06029!E33),",","'ColDynamic':",COLUMN(BCDanhMucDauTu_06029!E30),",","'RowDynamic':",ROW(BCDanhMucDauTu_06029!E30),",","'Format':'numberic'",",'Value':'",SUBSTITUTE(BCDanhMucDauTu_06029!E33,"'","\'"),"','TargetCode':''}")</f>
        <v>{'SheetId':'1deb9a6e-dc5a-4908-87cc-034ee9747e20','UId':'4fdfc09c-5e5b-40ad-b617-c48d140e6fbc','Col':5,'Row':33,'ColDynamic':5,'RowDynamic':30,'Format':'numberic','Value':'','TargetCode':''}</v>
      </c>
    </row>
    <row r="353" spans="1:1" x14ac:dyDescent="0.25">
      <c r="A353" t="str">
        <f>CONCATENATE("{'SheetId':'1deb9a6e-dc5a-4908-87cc-034ee9747e20'",",","'UId':'ba8351a8-8ef9-4c39-b20c-9e499c7302c4'",",'Col':",COLUMN(BCDanhMucDauTu_06029!F33),",'Row':",ROW(BCDanhMucDauTu_06029!F33),",","'ColDynamic':",COLUMN(BCDanhMucDauTu_06029!F30),",","'RowDynamic':",ROW(BCDanhMucDauTu_06029!F30),",","'Format':'numberic'",",'Value':'",SUBSTITUTE(BCDanhMucDauTu_06029!F33,"'","\'"),"','TargetCode':''}")</f>
        <v>{'SheetId':'1deb9a6e-dc5a-4908-87cc-034ee9747e20','UId':'ba8351a8-8ef9-4c39-b20c-9e499c7302c4','Col':6,'Row':33,'ColDynamic':6,'RowDynamic':30,'Format':'numberic','Value':'102200000000','TargetCode':''}</v>
      </c>
    </row>
    <row r="354" spans="1:1" x14ac:dyDescent="0.25">
      <c r="A354" t="str">
        <f>CONCATENATE("{'SheetId':'1deb9a6e-dc5a-4908-87cc-034ee9747e20'",",","'UId':'20aec549-2649-4108-8c50-4ff697541fea'",",'Col':",COLUMN(BCDanhMucDauTu_06029!G33),",'Row':",ROW(BCDanhMucDauTu_06029!G33),",","'ColDynamic':",COLUMN(BCDanhMucDauTu_06029!G30),",","'RowDynamic':",ROW(BCDanhMucDauTu_06029!G30),",","'Format':'numberic'",",'Value':'",SUBSTITUTE(BCDanhMucDauTu_06029!G33,"'","\'"),"','TargetCode':''}")</f>
        <v>{'SheetId':'1deb9a6e-dc5a-4908-87cc-034ee9747e20','UId':'20aec549-2649-4108-8c50-4ff697541fea','Col':7,'Row':33,'ColDynamic':7,'RowDynamic':30,'Format':'numberic','Value':'0.838125335055897','TargetCode':''}</v>
      </c>
    </row>
    <row r="355" spans="1:1" x14ac:dyDescent="0.25">
      <c r="A355" t="str">
        <f>CONCATENATE("{'SheetId':'1deb9a6e-dc5a-4908-87cc-034ee9747e20'",",","'UId':'c94d94d7-01a6-4c24-95e6-4f83c62d0567'",",'Col':",COLUMN(BCDanhMucDauTu_06029!A35),",'Row':",ROW(BCDanhMucDauTu_06029!A35),",","'ColDynamic':",COLUMN(BCDanhMucDauTu_06029!A32),",","'RowDynamic':",ROW(BCDanhMucDauTu_06029!A32),",","'Format':'string'",",'Value':'",SUBSTITUTE(BCDanhMucDauTu_06029!A35,"'","\'"),"','TargetCode':''}")</f>
        <v>{'SheetId':'1deb9a6e-dc5a-4908-87cc-034ee9747e20','UId':'c94d94d7-01a6-4c24-95e6-4f83c62d0567','Col':1,'Row':35,'ColDynamic':1,'RowDynamic':32,'Format':'string','Value':' ','TargetCode':''}</v>
      </c>
    </row>
    <row r="356" spans="1:1" x14ac:dyDescent="0.25">
      <c r="A356" t="str">
        <f>CONCATENATE("{'SheetId':'1deb9a6e-dc5a-4908-87cc-034ee9747e20'",",","'UId':'333b59bf-d7bf-4903-a769-681773c5c1d6'",",'Col':",COLUMN(BCDanhMucDauTu_06029!B35),",'Row':",ROW(BCDanhMucDauTu_06029!B35),",","'ColDynamic':",COLUMN(BCDanhMucDauTu_06029!B32),",","'RowDynamic':",ROW(BCDanhMucDauTu_06029!B32),",","'Format':'string'",",'Value':'",SUBSTITUTE(BCDanhMucDauTu_06029!B35,"'","\'"),"','TargetCode':''}")</f>
        <v>{'SheetId':'1deb9a6e-dc5a-4908-87cc-034ee9747e20','UId':'333b59bf-d7bf-4903-a769-681773c5c1d6','Col':2,'Row':35,'ColDynamic':2,'RowDynamic':32,'Format':'string','Value':'Chứng chỉ tiền gửi ','TargetCode':''}</v>
      </c>
    </row>
    <row r="357" spans="1:1" x14ac:dyDescent="0.25">
      <c r="A357" t="str">
        <f>CONCATENATE("{'SheetId':'1deb9a6e-dc5a-4908-87cc-034ee9747e20'",",","'UId':'70dcb08c-d0c0-43e8-87c7-cb83b1736902'",",'Col':",COLUMN(BCDanhMucDauTu_06029!C35),",'Row':",ROW(BCDanhMucDauTu_06029!C35),",","'ColDynamic':",COLUMN(BCDanhMucDauTu_06029!C32),",","'RowDynamic':",ROW(BCDanhMucDauTu_06029!C32),",","'Format':'string'",",'Value':'",SUBSTITUTE(BCDanhMucDauTu_06029!C35,"'","\'"),"','TargetCode':''}")</f>
        <v>{'SheetId':'1deb9a6e-dc5a-4908-87cc-034ee9747e20','UId':'70dcb08c-d0c0-43e8-87c7-cb83b1736902','Col':3,'Row':35,'ColDynamic':3,'RowDynamic':32,'Format':'string','Value':'2261.1','TargetCode':''}</v>
      </c>
    </row>
    <row r="358" spans="1:1" x14ac:dyDescent="0.25">
      <c r="A358" t="str">
        <f>CONCATENATE("{'SheetId':'1deb9a6e-dc5a-4908-87cc-034ee9747e20'",",","'UId':'b98b0710-edbe-464f-91cc-a50943b92e53'",",'Col':",COLUMN(BCDanhMucDauTu_06029!D35),",'Row':",ROW(BCDanhMucDauTu_06029!D35),",","'ColDynamic':",COLUMN(BCDanhMucDauTu_06029!D32),",","'RowDynamic':",ROW(BCDanhMucDauTu_06029!D32),",","'Format':'numberic'",",'Value':'",SUBSTITUTE(BCDanhMucDauTu_06029!D35,"'","\'"),"','TargetCode':''}")</f>
        <v>{'SheetId':'1deb9a6e-dc5a-4908-87cc-034ee9747e20','UId':'b98b0710-edbe-464f-91cc-a50943b92e53','Col':4,'Row':35,'ColDynamic':4,'RowDynamic':32,'Format':'numberic','Value':'','TargetCode':''}</v>
      </c>
    </row>
    <row r="359" spans="1:1" x14ac:dyDescent="0.25">
      <c r="A359" t="str">
        <f>CONCATENATE("{'SheetId':'1deb9a6e-dc5a-4908-87cc-034ee9747e20'",",","'UId':'1e5e338d-e8d3-484c-a931-f154e681f9d1'",",'Col':",COLUMN(BCDanhMucDauTu_06029!E35),",'Row':",ROW(BCDanhMucDauTu_06029!E35),",","'ColDynamic':",COLUMN(BCDanhMucDauTu_06029!E32),",","'RowDynamic':",ROW(BCDanhMucDauTu_06029!E32),",","'Format':'numberic'",",'Value':'",SUBSTITUTE(BCDanhMucDauTu_06029!E35,"'","\'"),"','TargetCode':''}")</f>
        <v>{'SheetId':'1deb9a6e-dc5a-4908-87cc-034ee9747e20','UId':'1e5e338d-e8d3-484c-a931-f154e681f9d1','Col':5,'Row':35,'ColDynamic':5,'RowDynamic':32,'Format':'numberic','Value':'','TargetCode':''}</v>
      </c>
    </row>
    <row r="360" spans="1:1" x14ac:dyDescent="0.25">
      <c r="A360" t="str">
        <f>CONCATENATE("{'SheetId':'1deb9a6e-dc5a-4908-87cc-034ee9747e20'",",","'UId':'f0171a12-b46c-408e-9769-0674783f4494'",",'Col':",COLUMN(BCDanhMucDauTu_06029!F35),",'Row':",ROW(BCDanhMucDauTu_06029!F35),",","'ColDynamic':",COLUMN(BCDanhMucDauTu_06029!F32),",","'RowDynamic':",ROW(BCDanhMucDauTu_06029!F32),",","'Format':'numberic'",",'Value':'",SUBSTITUTE(BCDanhMucDauTu_06029!F35,"'","\'"),"','TargetCode':''}")</f>
        <v>{'SheetId':'1deb9a6e-dc5a-4908-87cc-034ee9747e20','UId':'f0171a12-b46c-408e-9769-0674783f4494','Col':6,'Row':35,'ColDynamic':6,'RowDynamic':32,'Format':'numberic','Value':'13000000000','TargetCode':''}</v>
      </c>
    </row>
    <row r="361" spans="1:1" x14ac:dyDescent="0.25">
      <c r="A361" t="str">
        <f>CONCATENATE("{'SheetId':'1deb9a6e-dc5a-4908-87cc-034ee9747e20'",",","'UId':'123dfcbf-9d8f-4865-9abd-67aef0fb2ded'",",'Col':",COLUMN(BCDanhMucDauTu_06029!G35),",'Row':",ROW(BCDanhMucDauTu_06029!G35),",","'ColDynamic':",COLUMN(BCDanhMucDauTu_06029!G32),",","'RowDynamic':",ROW(BCDanhMucDauTu_06029!G32),",","'Format':'numberic'",",'Value':'",SUBSTITUTE(BCDanhMucDauTu_06029!G35,"'","\'"),"','TargetCode':''}")</f>
        <v>{'SheetId':'1deb9a6e-dc5a-4908-87cc-034ee9747e20','UId':'123dfcbf-9d8f-4865-9abd-67aef0fb2ded','Col':7,'Row':35,'ColDynamic':7,'RowDynamic':32,'Format':'numberic','Value':'0.106610854752707','TargetCode':''}</v>
      </c>
    </row>
    <row r="362" spans="1:1" x14ac:dyDescent="0.25">
      <c r="A362" t="str">
        <f>CONCATENATE("{'SheetId':'1deb9a6e-dc5a-4908-87cc-034ee9747e20'",",","'UId':'61c7d7e9-4c4a-4062-8012-4877345d4ca2'",",'Col':",COLUMN(BCDanhMucDauTu_06029!D36),",'Row':",ROW(BCDanhMucDauTu_06029!D36),",","'Format':'numberic'",",'Value':'",SUBSTITUTE(BCDanhMucDauTu_06029!D36,"'","\'"),"','TargetCode':''}")</f>
        <v>{'SheetId':'1deb9a6e-dc5a-4908-87cc-034ee9747e20','UId':'61c7d7e9-4c4a-4062-8012-4877345d4ca2','Col':4,'Row':36,'Format':'numberic','Value':'','TargetCode':''}</v>
      </c>
    </row>
    <row r="363" spans="1:1" x14ac:dyDescent="0.25">
      <c r="A363" t="str">
        <f>CONCATENATE("{'SheetId':'1deb9a6e-dc5a-4908-87cc-034ee9747e20'",",","'UId':'55eb1cfc-48db-45d7-badc-9126702dbaca'",",'Col':",COLUMN(BCDanhMucDauTu_06029!E36),",'Row':",ROW(BCDanhMucDauTu_06029!E36),",","'Format':'numberic'",",'Value':'",SUBSTITUTE(BCDanhMucDauTu_06029!E36,"'","\'"),"','TargetCode':''}")</f>
        <v>{'SheetId':'1deb9a6e-dc5a-4908-87cc-034ee9747e20','UId':'55eb1cfc-48db-45d7-badc-9126702dbaca','Col':5,'Row':36,'Format':'numberic','Value':'','TargetCode':''}</v>
      </c>
    </row>
    <row r="364" spans="1:1" x14ac:dyDescent="0.25">
      <c r="A364" t="str">
        <f>CONCATENATE("{'SheetId':'1deb9a6e-dc5a-4908-87cc-034ee9747e20'",",","'UId':'0b0a71cf-8b1c-4a88-a170-2b7251d20ffa'",",'Col':",COLUMN(BCDanhMucDauTu_06029!F36),",'Row':",ROW(BCDanhMucDauTu_06029!F36),",","'Format':'numberic'",",'Value':'",SUBSTITUTE(BCDanhMucDauTu_06029!F36,"'","\'"),"','TargetCode':''}")</f>
        <v>{'SheetId':'1deb9a6e-dc5a-4908-87cc-034ee9747e20','UId':'0b0a71cf-8b1c-4a88-a170-2b7251d20ffa','Col':6,'Row':36,'Format':'numberic','Value':'116305956556','TargetCode':''}</v>
      </c>
    </row>
    <row r="365" spans="1:1" x14ac:dyDescent="0.25">
      <c r="A365" t="str">
        <f>CONCATENATE("{'SheetId':'1deb9a6e-dc5a-4908-87cc-034ee9747e20'",",","'UId':'3ec63538-3a98-477e-b957-0e4550274988'",",'Col':",COLUMN(BCDanhMucDauTu_06029!G36),",'Row':",ROW(BCDanhMucDauTu_06029!G36),",","'Format':'numberic'",",'Value':'",SUBSTITUTE(BCDanhMucDauTu_06029!G36,"'","\'"),"','TargetCode':''}")</f>
        <v>{'SheetId':'1deb9a6e-dc5a-4908-87cc-034ee9747e20','UId':'3ec63538-3a98-477e-b957-0e4550274988','Col':7,'Row':36,'Format':'numberic','Value':'0.953805957020491','TargetCode':''}</v>
      </c>
    </row>
    <row r="366" spans="1:1" x14ac:dyDescent="0.25">
      <c r="A366" t="str">
        <f>CONCATENATE("{'SheetId':'1deb9a6e-dc5a-4908-87cc-034ee9747e20'",",","'UId':'b7e2b881-7166-4008-81ef-36fa655ba0d3'",",'Col':",COLUMN(BCDanhMucDauTu_06029!D37),",'Row':",ROW(BCDanhMucDauTu_06029!D37),",","'Format':'numberic'",",'Value':'",SUBSTITUTE(BCDanhMucDauTu_06029!D37,"'","\'"),"','TargetCode':''}")</f>
        <v>{'SheetId':'1deb9a6e-dc5a-4908-87cc-034ee9747e20','UId':'b7e2b881-7166-4008-81ef-36fa655ba0d3','Col':4,'Row':37,'Format':'numberic','Value':'','TargetCode':''}</v>
      </c>
    </row>
    <row r="367" spans="1:1" x14ac:dyDescent="0.25">
      <c r="A367" t="str">
        <f>CONCATENATE("{'SheetId':'1deb9a6e-dc5a-4908-87cc-034ee9747e20'",",","'UId':'b0198f8c-cffe-4d00-9816-22e0fa96124d'",",'Col':",COLUMN(BCDanhMucDauTu_06029!E37),",'Row':",ROW(BCDanhMucDauTu_06029!E37),",","'Format':'numberic'",",'Value':'",SUBSTITUTE(BCDanhMucDauTu_06029!E37,"'","\'"),"','TargetCode':''}")</f>
        <v>{'SheetId':'1deb9a6e-dc5a-4908-87cc-034ee9747e20','UId':'b0198f8c-cffe-4d00-9816-22e0fa96124d','Col':5,'Row':37,'Format':'numberic','Value':'','TargetCode':''}</v>
      </c>
    </row>
    <row r="368" spans="1:1" x14ac:dyDescent="0.25">
      <c r="A368" t="str">
        <f>CONCATENATE("{'SheetId':'1deb9a6e-dc5a-4908-87cc-034ee9747e20'",",","'UId':'2a23d1c5-766a-4746-bd88-93015d1e4053'",",'Col':",COLUMN(BCDanhMucDauTu_06029!F37),",'Row':",ROW(BCDanhMucDauTu_06029!F37),",","'Format':'numberic'",",'Value':'",SUBSTITUTE(BCDanhMucDauTu_06029!F37,"'","\'"),"','TargetCode':''}")</f>
        <v>{'SheetId':'1deb9a6e-dc5a-4908-87cc-034ee9747e20','UId':'2a23d1c5-766a-4746-bd88-93015d1e4053','Col':6,'Row':37,'Format':'numberic','Value':'121938802856','TargetCode':''}</v>
      </c>
    </row>
    <row r="369" spans="1:1" x14ac:dyDescent="0.25">
      <c r="A369" t="str">
        <f>CONCATENATE("{'SheetId':'1deb9a6e-dc5a-4908-87cc-034ee9747e20'",",","'UId':'ca227d64-7ddf-4c5b-94c2-f07049f1a645'",",'Col':",COLUMN(BCDanhMucDauTu_06029!G37),",'Row':",ROW(BCDanhMucDauTu_06029!G37),",","'Format':'numberic'",",'Value':'",SUBSTITUTE(BCDanhMucDauTu_06029!G37,"'","\'"),"','TargetCode':''}")</f>
        <v>{'SheetId':'1deb9a6e-dc5a-4908-87cc-034ee9747e20','UId':'ca227d64-7ddf-4c5b-94c2-f07049f1a645','Col':7,'Row':37,'Format':'numberic','Value':'1','TargetCode':''}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{'SheetId':'eea37401-614e-480f-bf0c-66e62a21c940','UId':'8fe4c321-a5c4-4a50-a26e-af5571876426','Col':4,'Row':3,'Format':'numberic','Value':'0.00917498980569937','TargetCode':''}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{'SheetId':'eea37401-614e-480f-bf0c-66e62a21c940','UId':'e505df99-52a5-4046-b588-70e17a64bc04','Col':5,'Row':3,'Format':'numberic','Value':'0.00917497102246776','TargetCode':''}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{'SheetId':'eea37401-614e-480f-bf0c-66e62a21c940','UId':'906b49c2-3105-44f5-a32d-07590223a8f2','Col':4,'Row':4,'Format':'numberic','Value':'0.00287543878749621','TargetCode':''}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{'SheetId':'eea37401-614e-480f-bf0c-66e62a21c940','UId':'1292eb8e-a778-4ce5-ab53-509a4c8a9832','Col':5,'Row':4,'Format':'numberic','Value':'0.00289094917476535','TargetCode':''}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{'SheetId':'eea37401-614e-480f-bf0c-66e62a21c940','UId':'043b7f89-a817-4764-b06f-cc2a71ce03b0','Col':4,'Row':5,'Format':'numberic','Value':'0.00460588970729097','TargetCode':''}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{'SheetId':'eea37401-614e-480f-bf0c-66e62a21c940','UId':'99e0f9cc-8606-43f9-8ce6-a58dc892af79','Col':5,'Row':5,'Format':'numberic','Value':'0.00463073430957903','TargetCode':''}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{'SheetId':'eea37401-614e-480f-bf0c-66e62a21c940','UId':'5a5a30c0-7249-46cc-a3d5-6518c7410f2b','Col':4,'Row':6,'Format':'numberic','Value':'0.00143520165559328','TargetCode':''}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{'SheetId':'eea37401-614e-480f-bf0c-66e62a21c940','UId':'b6bb9469-63ab-4fda-88bd-7b1865b669bf','Col':5,'Row':6,'Format':'numberic','Value':'0.00131562487320145','TargetCode':''}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{'SheetId':'eea37401-614e-480f-bf0c-66e62a21c940','UId':'e3f08122-3427-41af-b11b-1a46844a64fc','Col':4,'Row':9,'Format':'numberic','Value':'0.00148218494200836','TargetCode':''}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{'SheetId':'eea37401-614e-480f-bf0c-66e62a21c940','UId':'9e68654a-171d-4fbe-8c69-6a6d18753f97','Col':5,'Row':9,'Format':'numberic','Value':'0.00149017998699245','TargetCode':''}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{'SheetId':'eea37401-614e-480f-bf0c-66e62a21c940','UId':'01528f3a-d80f-403f-9e7e-01c54429c341','Col':4,'Row':10,'Format':'numberic','Value':'0.0197690385931639','TargetCode':''}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{'SheetId':'eea37401-614e-480f-bf0c-66e62a21c940','UId':'2e9dd82c-3e13-4dfb-9508-7eb62f82b7a5','Col':5,'Row':10,'Format':'numberic','Value':'0.019701578707048','TargetCode':''}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{'SheetId':'eea37401-614e-480f-bf0c-66e62a21c940','UId':'759e81e7-6be1-448f-8880-c7fb179e0f97','Col':4,'Row':14,'Format':'numberic','Value':'99943190800','TargetCode':''}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{'SheetId':'eea37401-614e-480f-bf0c-66e62a21c940','UId':'d55f381c-544c-4c22-a6c9-f44d9ae2c1ab','Col':5,'Row':14,'Format':'numberic','Value':'99944190800','TargetCode':''}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{'SheetId':'eea37401-614e-480f-bf0c-66e62a21c940','UId':'5b9de7f0-70a7-42bf-94c8-d94c81c70e42','Col':4,'Row':15,'Format':'numberic','Value':'99943190800','TargetCode':''}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{'SheetId':'eea37401-614e-480f-bf0c-66e62a21c940','UId':'85d68133-b410-4986-a2ae-00da0ca256bd','Col':5,'Row':15,'Format':'numberic','Value':'99944190800','TargetCode':''}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{'SheetId':'eea37401-614e-480f-bf0c-66e62a21c940','UId':'31f6ac2c-5e3e-4a12-b200-cf5f834a027b','Col':4,'Row':16,'Format':'numberic','Value':'9994319.08','TargetCode':''}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{'SheetId':'eea37401-614e-480f-bf0c-66e62a21c940','UId':'e12c39c4-7956-414a-b632-d0af1c2ab599','Col':5,'Row':16,'Format':'numberic','Value':'9994419.08','TargetCode':''}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{'SheetId':'eea37401-614e-480f-bf0c-66e62a21c940','UId':'a7ccfa80-7e7d-4308-b36d-abc719c80bf3','Col':5,'Row':17,'Format':'numberic','Value':'-1000000','TargetCode':''}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{'SheetId':'eea37401-614e-480f-bf0c-66e62a21c940','UId':'e8ec4ef9-08e4-4e39-8477-ae21a99e8959','Col':4,'Row':18,'Format':'numberic','Value':'0','TargetCode':''}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{'SheetId':'eea37401-614e-480f-bf0c-66e62a21c940','UId':'dde8a5b2-e9c7-4f1b-a63c-0174479280ef','Col':5,'Row':18,'Format':'numberic','Value':'0','TargetCode':''}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{'SheetId':'eea37401-614e-480f-bf0c-66e62a21c940','UId':'99c017fe-183e-4244-a2e8-3180fad52922','Col':4,'Row':20,'Format':'numberic','Value':'0','TargetCode':''}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{'SheetId':'eea37401-614e-480f-bf0c-66e62a21c940','UId':'b3b6a8fb-5b81-4dc7-b0e6-531f207f2848','Col':5,'Row':20,'Format':'numberic','Value':'-100','TargetCode':''}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{'SheetId':'eea37401-614e-480f-bf0c-66e62a21c940','UId':'15c659ac-ac36-4f95-b662-8fcd6067cf35','Col':5,'Row':21,'Format':'numberic','Value':'-1000000','TargetCode':''}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{'SheetId':'eea37401-614e-480f-bf0c-66e62a21c940','UId':'232e2092-5dcd-464b-b1fe-07f27efe2d21','Col':4,'Row':22,'Format':'numberic','Value':'99943190800','TargetCode':''}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{'SheetId':'eea37401-614e-480f-bf0c-66e62a21c940','UId':'fa41f074-2315-4e28-81ff-52700c300177','Col':5,'Row':22,'Format':'numberic','Value':'99943190800','TargetCode':''}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{'SheetId':'eea37401-614e-480f-bf0c-66e62a21c940','UId':'d8289881-c7ab-468c-ad5d-bf473cb76780','Col':4,'Row':23,'Format':'numberic','Value':'99943190800','TargetCode':''}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{'SheetId':'eea37401-614e-480f-bf0c-66e62a21c940','UId':'994ed5e1-c943-4620-8991-d05a125691b0','Col':5,'Row':23,'Format':'numberic','Value':'99943190800','TargetCode':''}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{'SheetId':'eea37401-614e-480f-bf0c-66e62a21c940','UId':'7120d041-84df-4b71-aa97-9c53b5ab7f97','Col':4,'Row':24,'Format':'numberic','Value':'9994319.08','TargetCode':''}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{'SheetId':'eea37401-614e-480f-bf0c-66e62a21c940','UId':'ee5817e5-5c8c-481c-bd88-acd0b7e7eb64','Col':5,'Row':24,'Format':'numberic','Value':'9994319.08','TargetCode':''}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{'SheetId':'eea37401-614e-480f-bf0c-66e62a21c940','UId':'83b16c86-f622-444a-8fd4-b601d346c031','Col':4,'Row':25,'Format':'percentage','Value':'0.996830275304758','TargetCode':''}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{'SheetId':'eea37401-614e-480f-bf0c-66e62a21c940','UId':'6080a665-802c-4b21-ade4-e67d42c38ace','Col':5,'Row':25,'Format':'percentage','Value':'0.996830275304758','TargetCode':''}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{'SheetId':'eea37401-614e-480f-bf0c-66e62a21c940','UId':'dc7a563a-ad1d-4847-ad52-60ae8b13af41','Col':4,'Row':26,'Format':'percentage','Value':'0.9984','TargetCode':''}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{'SheetId':'eea37401-614e-480f-bf0c-66e62a21c940','UId':'c291a5ad-47fa-4a53-a5d4-2c97806fed49','Col':5,'Row':26,'Format':'percentage','Value':'0.9984','TargetCode':''}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{'SheetId':'eea37401-614e-480f-bf0c-66e62a21c940','UId':'71e817fa-136e-4e66-8e01-e228a752c25d','Col':4,'Row':27,'Format':'percentage','Value':'0.9965','TargetCode':''}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{'SheetId':'eea37401-614e-480f-bf0c-66e62a21c940','UId':'09a70799-3c67-42d0-9f37-8841480fa73f','Col':5,'Row':27,'Format':'percentage','Value':'0.9965','TargetCode':''}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{'SheetId':'eea37401-614e-480f-bf0c-66e62a21c940','UId':'19d7d32d-f72f-4744-9b80-66561ae1073a','Col':4,'Row':28,'Format':'numberic','Value':'119','TargetCode':''}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{'SheetId':'eea37401-614e-480f-bf0c-66e62a21c940','UId':'2c2fe24e-69d3-4ae8-a8c8-c603f2a4a32c','Col':5,'Row':28,'Format':'numberic','Value':'119','TargetCode':''}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{'SheetId':'eea37401-614e-480f-bf0c-66e62a21c940','UId':'507c37af-0901-43e1-8af6-f40112c246e3','Col':4,'Row':29,'Format':'numberic','Value':'12177.43','TargetCode':''}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{'SheetId':'eea37401-614e-480f-bf0c-66e62a21c940','UId':'bb1a5a18-9ac0-4a7c-9c34-d6fbecc14baf','Col':5,'Row':29,'Format':'numberic','Value':'12111.16','TargetCode':''}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topLeftCell="A21" zoomScale="85" zoomScaleNormal="85" workbookViewId="0">
      <selection activeCell="L21" sqref="G1:L1048576"/>
    </sheetView>
  </sheetViews>
  <sheetFormatPr defaultRowHeight="12.5" x14ac:dyDescent="0.25"/>
  <cols>
    <col min="1" max="1" width="6.54296875" customWidth="1"/>
    <col min="2" max="2" width="41.54296875" customWidth="1"/>
    <col min="3" max="3" width="10.453125" customWidth="1"/>
    <col min="4" max="5" width="21.453125" style="14" bestFit="1" customWidth="1"/>
    <col min="6" max="6" width="22" style="14" bestFit="1" customWidth="1"/>
  </cols>
  <sheetData>
    <row r="1" spans="1:6" ht="15" customHeight="1" x14ac:dyDescent="0.3">
      <c r="A1" s="7" t="s">
        <v>6</v>
      </c>
      <c r="B1" s="7" t="s">
        <v>7</v>
      </c>
      <c r="C1" s="7" t="s">
        <v>54</v>
      </c>
      <c r="D1" s="13" t="s">
        <v>55</v>
      </c>
      <c r="E1" s="13" t="s">
        <v>56</v>
      </c>
      <c r="F1" s="13" t="s">
        <v>57</v>
      </c>
    </row>
    <row r="2" spans="1:6" ht="15" customHeight="1" x14ac:dyDescent="0.3">
      <c r="A2" s="8" t="s">
        <v>58</v>
      </c>
      <c r="B2" s="8" t="s">
        <v>59</v>
      </c>
      <c r="C2" s="8" t="s">
        <v>60</v>
      </c>
      <c r="D2" s="24"/>
      <c r="E2" s="24"/>
      <c r="F2" s="25"/>
    </row>
    <row r="3" spans="1:6" ht="15" customHeight="1" x14ac:dyDescent="0.35">
      <c r="A3" s="5" t="s">
        <v>61</v>
      </c>
      <c r="B3" s="5" t="s">
        <v>62</v>
      </c>
      <c r="C3" s="5" t="s">
        <v>63</v>
      </c>
      <c r="D3" s="22">
        <v>1105956556</v>
      </c>
      <c r="E3" s="22">
        <v>1635018445</v>
      </c>
      <c r="F3" s="23">
        <v>0.99248758700364803</v>
      </c>
    </row>
    <row r="4" spans="1:6" ht="15" customHeight="1" x14ac:dyDescent="0.35">
      <c r="A4" s="5" t="s">
        <v>1</v>
      </c>
      <c r="B4" s="5" t="s">
        <v>64</v>
      </c>
      <c r="C4" s="5" t="s">
        <v>65</v>
      </c>
      <c r="D4" s="22"/>
      <c r="E4" s="22"/>
      <c r="F4" s="23"/>
    </row>
    <row r="5" spans="1:6" s="21" customFormat="1" ht="15" customHeight="1" x14ac:dyDescent="0.35">
      <c r="A5" s="19" t="s">
        <v>66</v>
      </c>
      <c r="B5" s="19" t="s">
        <v>66</v>
      </c>
      <c r="C5" s="19" t="s">
        <v>66</v>
      </c>
      <c r="D5" s="22" t="s">
        <v>66</v>
      </c>
      <c r="E5" s="22" t="s">
        <v>66</v>
      </c>
      <c r="F5" s="23" t="s">
        <v>66</v>
      </c>
    </row>
    <row r="6" spans="1:6" ht="15" customHeight="1" x14ac:dyDescent="0.35">
      <c r="A6" s="5" t="s">
        <v>1</v>
      </c>
      <c r="B6" s="5" t="s">
        <v>67</v>
      </c>
      <c r="C6" s="5" t="s">
        <v>68</v>
      </c>
      <c r="D6" s="22">
        <v>1105956556</v>
      </c>
      <c r="E6" s="22">
        <v>1635018445</v>
      </c>
      <c r="F6" s="23">
        <v>0.99248758700364803</v>
      </c>
    </row>
    <row r="7" spans="1:6" ht="15" customHeight="1" x14ac:dyDescent="0.35">
      <c r="A7" s="5" t="s">
        <v>66</v>
      </c>
      <c r="B7" s="5" t="s">
        <v>66</v>
      </c>
      <c r="C7" s="5" t="s">
        <v>66</v>
      </c>
      <c r="D7" s="22" t="s">
        <v>66</v>
      </c>
      <c r="E7" s="22" t="s">
        <v>66</v>
      </c>
      <c r="F7" s="23" t="s">
        <v>66</v>
      </c>
    </row>
    <row r="8" spans="1:6" ht="15" customHeight="1" x14ac:dyDescent="0.35">
      <c r="A8" s="5" t="s">
        <v>69</v>
      </c>
      <c r="B8" s="5" t="s">
        <v>70</v>
      </c>
      <c r="C8" s="5" t="s">
        <v>71</v>
      </c>
      <c r="D8" s="22">
        <v>115200000000</v>
      </c>
      <c r="E8" s="22">
        <v>114500000000</v>
      </c>
      <c r="F8" s="23">
        <v>1.0304114490161</v>
      </c>
    </row>
    <row r="9" spans="1:6" ht="15" customHeight="1" x14ac:dyDescent="0.35">
      <c r="A9" s="5" t="s">
        <v>66</v>
      </c>
      <c r="B9" s="5" t="s">
        <v>66</v>
      </c>
      <c r="C9" s="5" t="s">
        <v>66</v>
      </c>
      <c r="D9" s="22" t="s">
        <v>66</v>
      </c>
      <c r="E9" s="22" t="s">
        <v>66</v>
      </c>
      <c r="F9" s="23" t="s">
        <v>66</v>
      </c>
    </row>
    <row r="10" spans="1:6" ht="15" customHeight="1" x14ac:dyDescent="0.35">
      <c r="A10" s="5"/>
      <c r="B10" s="5"/>
      <c r="C10" s="5"/>
      <c r="D10" s="24"/>
      <c r="E10" s="24"/>
      <c r="F10" s="25"/>
    </row>
    <row r="11" spans="1:6" ht="15" customHeight="1" x14ac:dyDescent="0.35">
      <c r="A11" s="5" t="s">
        <v>72</v>
      </c>
      <c r="B11" s="5" t="s">
        <v>73</v>
      </c>
      <c r="C11" s="5" t="s">
        <v>74</v>
      </c>
      <c r="D11" s="22">
        <v>0</v>
      </c>
      <c r="E11" s="22">
        <v>0</v>
      </c>
      <c r="F11" s="23"/>
    </row>
    <row r="12" spans="1:6" ht="15" customHeight="1" x14ac:dyDescent="0.35">
      <c r="A12" s="5" t="s">
        <v>66</v>
      </c>
      <c r="B12" s="5" t="s">
        <v>66</v>
      </c>
      <c r="C12" s="5" t="s">
        <v>66</v>
      </c>
      <c r="D12" s="22" t="s">
        <v>66</v>
      </c>
      <c r="E12" s="22" t="s">
        <v>66</v>
      </c>
      <c r="F12" s="23" t="s">
        <v>66</v>
      </c>
    </row>
    <row r="13" spans="1:6" ht="15" customHeight="1" x14ac:dyDescent="0.35">
      <c r="A13" s="5" t="s">
        <v>75</v>
      </c>
      <c r="B13" s="5" t="s">
        <v>76</v>
      </c>
      <c r="C13" s="5" t="s">
        <v>77</v>
      </c>
      <c r="D13" s="22">
        <v>0</v>
      </c>
      <c r="E13" s="22">
        <v>0</v>
      </c>
      <c r="F13" s="23">
        <v>0</v>
      </c>
    </row>
    <row r="14" spans="1:6" ht="15" customHeight="1" x14ac:dyDescent="0.35">
      <c r="A14" s="5" t="s">
        <v>66</v>
      </c>
      <c r="B14" s="5" t="s">
        <v>66</v>
      </c>
      <c r="C14" s="5" t="s">
        <v>66</v>
      </c>
      <c r="D14" s="22" t="s">
        <v>66</v>
      </c>
      <c r="E14" s="22" t="s">
        <v>66</v>
      </c>
      <c r="F14" s="23" t="s">
        <v>66</v>
      </c>
    </row>
    <row r="15" spans="1:6" ht="15" customHeight="1" x14ac:dyDescent="0.35">
      <c r="A15" s="5"/>
      <c r="B15" s="5"/>
      <c r="C15" s="5"/>
      <c r="D15" s="24"/>
      <c r="E15" s="24"/>
      <c r="F15" s="25"/>
    </row>
    <row r="16" spans="1:6" ht="15" customHeight="1" x14ac:dyDescent="0.35">
      <c r="A16" s="5" t="s">
        <v>78</v>
      </c>
      <c r="B16" s="5" t="s">
        <v>79</v>
      </c>
      <c r="C16" s="5" t="s">
        <v>80</v>
      </c>
      <c r="D16" s="22">
        <v>5632846300</v>
      </c>
      <c r="E16" s="22">
        <v>5187264657</v>
      </c>
      <c r="F16" s="23">
        <v>2.4123112786215701</v>
      </c>
    </row>
    <row r="17" spans="1:6" ht="15" customHeight="1" x14ac:dyDescent="0.35">
      <c r="A17" s="5" t="s">
        <v>66</v>
      </c>
      <c r="B17" s="5" t="s">
        <v>66</v>
      </c>
      <c r="C17" s="5" t="s">
        <v>66</v>
      </c>
      <c r="D17" s="22" t="s">
        <v>66</v>
      </c>
      <c r="E17" s="22" t="s">
        <v>66</v>
      </c>
      <c r="F17" s="23" t="s">
        <v>66</v>
      </c>
    </row>
    <row r="18" spans="1:6" ht="15" customHeight="1" x14ac:dyDescent="0.35">
      <c r="A18" s="5"/>
      <c r="B18" s="5"/>
      <c r="C18" s="5"/>
      <c r="D18" s="24"/>
      <c r="E18" s="24"/>
      <c r="F18" s="25"/>
    </row>
    <row r="19" spans="1:6" ht="15" customHeight="1" x14ac:dyDescent="0.35">
      <c r="A19" s="5" t="s">
        <v>81</v>
      </c>
      <c r="B19" s="5" t="s">
        <v>82</v>
      </c>
      <c r="C19" s="5" t="s">
        <v>83</v>
      </c>
      <c r="D19" s="22">
        <v>0</v>
      </c>
      <c r="E19" s="22">
        <v>0</v>
      </c>
      <c r="F19" s="23"/>
    </row>
    <row r="20" spans="1:6" ht="15" customHeight="1" x14ac:dyDescent="0.35">
      <c r="A20" s="5" t="s">
        <v>66</v>
      </c>
      <c r="B20" s="5" t="s">
        <v>66</v>
      </c>
      <c r="C20" s="5" t="s">
        <v>66</v>
      </c>
      <c r="D20" s="22" t="s">
        <v>66</v>
      </c>
      <c r="E20" s="22" t="s">
        <v>66</v>
      </c>
      <c r="F20" s="23" t="s">
        <v>66</v>
      </c>
    </row>
    <row r="21" spans="1:6" ht="15" customHeight="1" x14ac:dyDescent="0.35">
      <c r="A21" s="5" t="s">
        <v>84</v>
      </c>
      <c r="B21" s="5" t="s">
        <v>85</v>
      </c>
      <c r="C21" s="5" t="s">
        <v>86</v>
      </c>
      <c r="D21" s="22">
        <v>0</v>
      </c>
      <c r="E21" s="22">
        <v>0</v>
      </c>
      <c r="F21" s="23"/>
    </row>
    <row r="22" spans="1:6" ht="15" customHeight="1" x14ac:dyDescent="0.35">
      <c r="A22" s="5" t="s">
        <v>66</v>
      </c>
      <c r="B22" s="5" t="s">
        <v>66</v>
      </c>
      <c r="C22" s="5" t="s">
        <v>66</v>
      </c>
      <c r="D22" s="24" t="s">
        <v>66</v>
      </c>
      <c r="E22" s="24" t="s">
        <v>66</v>
      </c>
      <c r="F22" s="25" t="s">
        <v>66</v>
      </c>
    </row>
    <row r="23" spans="1:6" ht="15" customHeight="1" x14ac:dyDescent="0.35">
      <c r="A23" s="5"/>
      <c r="B23" s="5"/>
      <c r="C23" s="5"/>
      <c r="D23" s="22"/>
      <c r="E23" s="22"/>
      <c r="F23" s="23"/>
    </row>
    <row r="24" spans="1:6" ht="15" customHeight="1" x14ac:dyDescent="0.35">
      <c r="A24" s="5" t="s">
        <v>87</v>
      </c>
      <c r="B24" s="5" t="s">
        <v>88</v>
      </c>
      <c r="C24" s="5" t="s">
        <v>89</v>
      </c>
      <c r="D24" s="22">
        <v>0</v>
      </c>
      <c r="E24" s="22">
        <v>0</v>
      </c>
      <c r="F24" s="23"/>
    </row>
    <row r="25" spans="1:6" ht="15" customHeight="1" x14ac:dyDescent="0.35">
      <c r="A25" s="5" t="s">
        <v>66</v>
      </c>
      <c r="B25" s="5" t="s">
        <v>66</v>
      </c>
      <c r="C25" s="5" t="s">
        <v>66</v>
      </c>
      <c r="D25" s="22" t="s">
        <v>66</v>
      </c>
      <c r="E25" s="22" t="s">
        <v>66</v>
      </c>
      <c r="F25" s="23" t="s">
        <v>66</v>
      </c>
    </row>
    <row r="26" spans="1:6" ht="15" customHeight="1" x14ac:dyDescent="0.35">
      <c r="A26" s="5"/>
      <c r="B26" s="5"/>
      <c r="C26" s="5"/>
      <c r="D26" s="24"/>
      <c r="E26" s="24"/>
      <c r="F26" s="25"/>
    </row>
    <row r="27" spans="1:6" ht="15" customHeight="1" x14ac:dyDescent="0.35">
      <c r="A27" s="5" t="s">
        <v>90</v>
      </c>
      <c r="B27" s="5" t="s">
        <v>91</v>
      </c>
      <c r="C27" s="5" t="s">
        <v>92</v>
      </c>
      <c r="D27" s="22">
        <v>0</v>
      </c>
      <c r="E27" s="22">
        <v>0</v>
      </c>
      <c r="F27" s="23"/>
    </row>
    <row r="28" spans="1:6" ht="15" customHeight="1" x14ac:dyDescent="0.35">
      <c r="A28" s="5" t="s">
        <v>66</v>
      </c>
      <c r="B28" s="5" t="s">
        <v>66</v>
      </c>
      <c r="C28" s="5" t="s">
        <v>66</v>
      </c>
      <c r="D28" s="22" t="s">
        <v>66</v>
      </c>
      <c r="E28" s="22" t="s">
        <v>66</v>
      </c>
      <c r="F28" s="23" t="s">
        <v>66</v>
      </c>
    </row>
    <row r="29" spans="1:6" ht="15" customHeight="1" x14ac:dyDescent="0.35">
      <c r="A29" s="5"/>
      <c r="B29" s="5"/>
      <c r="C29" s="5"/>
      <c r="D29" s="24"/>
      <c r="E29" s="24"/>
      <c r="F29" s="25"/>
    </row>
    <row r="30" spans="1:6" ht="15" customHeight="1" x14ac:dyDescent="0.35">
      <c r="A30" s="5" t="s">
        <v>93</v>
      </c>
      <c r="B30" s="5" t="s">
        <v>94</v>
      </c>
      <c r="C30" s="5" t="s">
        <v>95</v>
      </c>
      <c r="D30" s="24">
        <v>121938802856</v>
      </c>
      <c r="E30" s="24">
        <v>121322283102</v>
      </c>
      <c r="F30" s="25">
        <v>1.05647596906812</v>
      </c>
    </row>
    <row r="31" spans="1:6" ht="15" customHeight="1" x14ac:dyDescent="0.3">
      <c r="A31" s="8" t="s">
        <v>96</v>
      </c>
      <c r="B31" s="8" t="s">
        <v>97</v>
      </c>
      <c r="C31" s="8" t="s">
        <v>98</v>
      </c>
      <c r="D31" s="24"/>
      <c r="E31" s="24"/>
      <c r="F31" s="25"/>
    </row>
    <row r="32" spans="1:6" ht="15" customHeight="1" x14ac:dyDescent="0.35">
      <c r="A32" s="5" t="s">
        <v>99</v>
      </c>
      <c r="B32" s="5" t="s">
        <v>100</v>
      </c>
      <c r="C32" s="5" t="s">
        <v>101</v>
      </c>
      <c r="D32" s="22">
        <v>0</v>
      </c>
      <c r="E32" s="22">
        <v>0</v>
      </c>
      <c r="F32" s="23"/>
    </row>
    <row r="33" spans="1:6" ht="15" customHeight="1" x14ac:dyDescent="0.35">
      <c r="A33" s="5" t="s">
        <v>66</v>
      </c>
      <c r="B33" s="5" t="s">
        <v>66</v>
      </c>
      <c r="C33" s="5" t="s">
        <v>66</v>
      </c>
      <c r="D33" s="22" t="s">
        <v>66</v>
      </c>
      <c r="E33" s="22" t="s">
        <v>66</v>
      </c>
      <c r="F33" s="23" t="s">
        <v>66</v>
      </c>
    </row>
    <row r="34" spans="1:6" ht="15" customHeight="1" x14ac:dyDescent="0.35">
      <c r="A34" s="5" t="s">
        <v>102</v>
      </c>
      <c r="B34" s="5" t="s">
        <v>103</v>
      </c>
      <c r="C34" s="5" t="s">
        <v>104</v>
      </c>
      <c r="D34" s="22">
        <v>0</v>
      </c>
      <c r="E34" s="22">
        <v>0</v>
      </c>
      <c r="F34" s="23"/>
    </row>
    <row r="35" spans="1:6" ht="15" customHeight="1" x14ac:dyDescent="0.35">
      <c r="A35" s="5" t="s">
        <v>66</v>
      </c>
      <c r="B35" s="5" t="s">
        <v>66</v>
      </c>
      <c r="C35" s="5" t="s">
        <v>66</v>
      </c>
      <c r="D35" s="22" t="s">
        <v>66</v>
      </c>
      <c r="E35" s="22" t="s">
        <v>66</v>
      </c>
      <c r="F35" s="23" t="s">
        <v>66</v>
      </c>
    </row>
    <row r="36" spans="1:6" ht="15" customHeight="1" x14ac:dyDescent="0.35">
      <c r="A36" s="5"/>
      <c r="B36" s="5"/>
      <c r="C36" s="5"/>
      <c r="D36" s="24"/>
      <c r="E36" s="24"/>
      <c r="F36" s="25"/>
    </row>
    <row r="37" spans="1:6" ht="15" customHeight="1" x14ac:dyDescent="0.35">
      <c r="A37" s="5" t="s">
        <v>105</v>
      </c>
      <c r="B37" s="5" t="s">
        <v>106</v>
      </c>
      <c r="C37" s="5" t="s">
        <v>107</v>
      </c>
      <c r="D37" s="22">
        <v>233654304</v>
      </c>
      <c r="E37" s="22">
        <v>279440909</v>
      </c>
      <c r="F37" s="23">
        <v>0.77165876801856104</v>
      </c>
    </row>
    <row r="38" spans="1:6" ht="15" customHeight="1" x14ac:dyDescent="0.35">
      <c r="A38" s="5" t="s">
        <v>66</v>
      </c>
      <c r="B38" s="5" t="s">
        <v>66</v>
      </c>
      <c r="C38" s="5" t="s">
        <v>66</v>
      </c>
      <c r="D38" s="22" t="s">
        <v>66</v>
      </c>
      <c r="E38" s="22" t="s">
        <v>66</v>
      </c>
      <c r="F38" s="23" t="s">
        <v>66</v>
      </c>
    </row>
    <row r="39" spans="1:6" ht="15" customHeight="1" x14ac:dyDescent="0.35">
      <c r="A39" s="5"/>
      <c r="B39" s="5"/>
      <c r="C39" s="5"/>
      <c r="D39" s="24"/>
      <c r="E39" s="24"/>
      <c r="F39" s="25"/>
    </row>
    <row r="40" spans="1:6" ht="15" customHeight="1" x14ac:dyDescent="0.35">
      <c r="A40" s="5" t="s">
        <v>108</v>
      </c>
      <c r="B40" s="5" t="s">
        <v>109</v>
      </c>
      <c r="C40" s="5" t="s">
        <v>110</v>
      </c>
      <c r="D40" s="24">
        <v>233654304</v>
      </c>
      <c r="E40" s="24">
        <v>279440909</v>
      </c>
      <c r="F40" s="25">
        <v>0.77165876801856104</v>
      </c>
    </row>
    <row r="41" spans="1:6" ht="15" customHeight="1" x14ac:dyDescent="0.35">
      <c r="A41" s="5" t="s">
        <v>1</v>
      </c>
      <c r="B41" s="5" t="s">
        <v>111</v>
      </c>
      <c r="C41" s="5" t="s">
        <v>112</v>
      </c>
      <c r="D41" s="22">
        <v>121705148552</v>
      </c>
      <c r="E41" s="22">
        <v>121042842193</v>
      </c>
      <c r="F41" s="23">
        <v>1.05722512673737</v>
      </c>
    </row>
    <row r="42" spans="1:6" ht="15" customHeight="1" x14ac:dyDescent="0.35">
      <c r="A42" s="5" t="s">
        <v>1</v>
      </c>
      <c r="B42" s="5" t="s">
        <v>113</v>
      </c>
      <c r="C42" s="5" t="s">
        <v>114</v>
      </c>
      <c r="D42" s="26">
        <v>9994319.0800000001</v>
      </c>
      <c r="E42" s="26">
        <v>9994319.0800000001</v>
      </c>
      <c r="F42" s="23">
        <v>0.99902040350363397</v>
      </c>
    </row>
    <row r="43" spans="1:6" ht="15" customHeight="1" x14ac:dyDescent="0.35">
      <c r="A43" s="5" t="s">
        <v>1</v>
      </c>
      <c r="B43" s="5" t="s">
        <v>115</v>
      </c>
      <c r="C43" s="5" t="s">
        <v>116</v>
      </c>
      <c r="D43" s="26">
        <v>12177.43</v>
      </c>
      <c r="E43" s="26">
        <v>12111.16</v>
      </c>
      <c r="F43" s="23">
        <v>1.0582618768906999</v>
      </c>
    </row>
    <row r="44" spans="1:6" ht="15" customHeight="1" x14ac:dyDescent="0.35">
      <c r="A44" s="9" t="s">
        <v>1</v>
      </c>
      <c r="B44" s="9" t="s">
        <v>1</v>
      </c>
      <c r="C44" s="9" t="s">
        <v>1</v>
      </c>
      <c r="D44" s="34" t="s">
        <v>1</v>
      </c>
      <c r="E44" s="34" t="s">
        <v>1</v>
      </c>
      <c r="F44" s="34"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topLeftCell="F7" workbookViewId="0">
      <selection activeCell="L7" sqref="G1:L1048576"/>
    </sheetView>
  </sheetViews>
  <sheetFormatPr defaultRowHeight="12.5" x14ac:dyDescent="0.25"/>
  <cols>
    <col min="1" max="1" width="6.54296875" customWidth="1"/>
    <col min="2" max="2" width="60.453125" customWidth="1"/>
    <col min="3" max="3" width="13" customWidth="1"/>
    <col min="4" max="6" width="21" style="14" bestFit="1" customWidth="1"/>
  </cols>
  <sheetData>
    <row r="1" spans="1:6" ht="15" customHeight="1" x14ac:dyDescent="0.3">
      <c r="A1" s="7" t="s">
        <v>6</v>
      </c>
      <c r="B1" s="7" t="s">
        <v>117</v>
      </c>
      <c r="C1" s="7" t="s">
        <v>54</v>
      </c>
      <c r="D1" s="13" t="s">
        <v>55</v>
      </c>
      <c r="E1" s="13" t="s">
        <v>56</v>
      </c>
      <c r="F1" s="13" t="s">
        <v>118</v>
      </c>
    </row>
    <row r="2" spans="1:6" ht="15" customHeight="1" x14ac:dyDescent="0.3">
      <c r="A2" s="8" t="s">
        <v>58</v>
      </c>
      <c r="B2" s="8" t="s">
        <v>119</v>
      </c>
      <c r="C2" s="8" t="s">
        <v>74</v>
      </c>
      <c r="D2" s="27">
        <v>862372876</v>
      </c>
      <c r="E2" s="27">
        <v>838444794</v>
      </c>
      <c r="F2" s="27">
        <v>6398069449</v>
      </c>
    </row>
    <row r="3" spans="1:6" ht="15" customHeight="1" x14ac:dyDescent="0.35">
      <c r="A3" s="5" t="s">
        <v>9</v>
      </c>
      <c r="B3" s="5" t="s">
        <v>120</v>
      </c>
      <c r="C3" s="5" t="s">
        <v>121</v>
      </c>
      <c r="D3" s="28">
        <v>0</v>
      </c>
      <c r="E3" s="28">
        <v>0</v>
      </c>
      <c r="F3" s="28">
        <v>0</v>
      </c>
    </row>
    <row r="4" spans="1:6" ht="15" customHeight="1" x14ac:dyDescent="0.35">
      <c r="A4" s="5" t="s">
        <v>66</v>
      </c>
      <c r="B4" s="5" t="s">
        <v>66</v>
      </c>
      <c r="C4" s="5" t="s">
        <v>66</v>
      </c>
      <c r="D4" s="35" t="s">
        <v>66</v>
      </c>
      <c r="E4" s="35" t="s">
        <v>362</v>
      </c>
      <c r="F4" s="35" t="s">
        <v>362</v>
      </c>
    </row>
    <row r="5" spans="1:6" ht="15" customHeight="1" x14ac:dyDescent="0.35">
      <c r="A5" s="5" t="s">
        <v>12</v>
      </c>
      <c r="B5" s="5" t="s">
        <v>76</v>
      </c>
      <c r="C5" s="5" t="s">
        <v>83</v>
      </c>
      <c r="D5" s="28">
        <v>0</v>
      </c>
      <c r="E5" s="28">
        <v>0</v>
      </c>
      <c r="F5" s="28">
        <v>0</v>
      </c>
    </row>
    <row r="6" spans="1:6" ht="15" customHeight="1" x14ac:dyDescent="0.35">
      <c r="A6" s="5" t="s">
        <v>66</v>
      </c>
      <c r="B6" s="5" t="s">
        <v>66</v>
      </c>
      <c r="C6" s="5" t="s">
        <v>66</v>
      </c>
      <c r="D6" s="35" t="s">
        <v>66</v>
      </c>
      <c r="E6" s="35" t="s">
        <v>362</v>
      </c>
      <c r="F6" s="35" t="s">
        <v>362</v>
      </c>
    </row>
    <row r="7" spans="1:6" ht="15" customHeight="1" x14ac:dyDescent="0.35">
      <c r="A7" s="5" t="s">
        <v>15</v>
      </c>
      <c r="B7" s="5" t="s">
        <v>122</v>
      </c>
      <c r="C7" s="5" t="s">
        <v>101</v>
      </c>
      <c r="D7" s="28">
        <v>862372876</v>
      </c>
      <c r="E7" s="28">
        <v>838444794</v>
      </c>
      <c r="F7" s="28">
        <v>6398069449</v>
      </c>
    </row>
    <row r="8" spans="1:6" ht="15" customHeight="1" x14ac:dyDescent="0.35">
      <c r="A8" s="5" t="s">
        <v>66</v>
      </c>
      <c r="B8" s="5" t="s">
        <v>66</v>
      </c>
      <c r="C8" s="5" t="s">
        <v>66</v>
      </c>
      <c r="D8" s="35" t="s">
        <v>66</v>
      </c>
      <c r="E8" s="35" t="s">
        <v>66</v>
      </c>
      <c r="F8" s="35" t="s">
        <v>66</v>
      </c>
    </row>
    <row r="9" spans="1:6" ht="15" customHeight="1" x14ac:dyDescent="0.35">
      <c r="A9" s="5" t="s">
        <v>18</v>
      </c>
      <c r="B9" s="5" t="s">
        <v>123</v>
      </c>
      <c r="C9" s="5" t="s">
        <v>121</v>
      </c>
      <c r="D9" s="28">
        <v>0</v>
      </c>
      <c r="E9" s="28">
        <v>0</v>
      </c>
      <c r="F9" s="28">
        <v>0</v>
      </c>
    </row>
    <row r="10" spans="1:6" ht="15" customHeight="1" x14ac:dyDescent="0.35">
      <c r="A10" s="5" t="s">
        <v>66</v>
      </c>
      <c r="B10" s="5" t="s">
        <v>66</v>
      </c>
      <c r="C10" s="5" t="s">
        <v>66</v>
      </c>
      <c r="D10" s="35" t="s">
        <v>66</v>
      </c>
      <c r="E10" s="35" t="s">
        <v>66</v>
      </c>
      <c r="F10" s="35" t="s">
        <v>66</v>
      </c>
    </row>
    <row r="11" spans="1:6" ht="15" customHeight="1" x14ac:dyDescent="0.3">
      <c r="A11" s="8" t="s">
        <v>96</v>
      </c>
      <c r="B11" s="8" t="s">
        <v>124</v>
      </c>
      <c r="C11" s="8" t="s">
        <v>125</v>
      </c>
      <c r="D11" s="29">
        <v>200066517</v>
      </c>
      <c r="E11" s="29">
        <v>198314085</v>
      </c>
      <c r="F11" s="29">
        <v>1564560384</v>
      </c>
    </row>
    <row r="12" spans="1:6" ht="15" customHeight="1" x14ac:dyDescent="0.35">
      <c r="A12" s="5" t="s">
        <v>9</v>
      </c>
      <c r="B12" s="5" t="s">
        <v>126</v>
      </c>
      <c r="C12" s="5" t="s">
        <v>127</v>
      </c>
      <c r="D12" s="28">
        <v>92852682</v>
      </c>
      <c r="E12" s="28">
        <v>92354324</v>
      </c>
      <c r="F12" s="28">
        <v>715371280</v>
      </c>
    </row>
    <row r="13" spans="1:6" ht="15" customHeight="1" x14ac:dyDescent="0.35">
      <c r="A13" s="5" t="s">
        <v>66</v>
      </c>
      <c r="B13" s="5" t="s">
        <v>66</v>
      </c>
      <c r="C13" s="5" t="s">
        <v>66</v>
      </c>
      <c r="D13" s="35" t="s">
        <v>66</v>
      </c>
      <c r="E13" s="35" t="s">
        <v>66</v>
      </c>
      <c r="F13" s="35" t="s">
        <v>66</v>
      </c>
    </row>
    <row r="14" spans="1:6" ht="15" customHeight="1" x14ac:dyDescent="0.35">
      <c r="A14" s="5" t="s">
        <v>12</v>
      </c>
      <c r="B14" s="5" t="s">
        <v>128</v>
      </c>
      <c r="C14" s="5" t="s">
        <v>129</v>
      </c>
      <c r="D14" s="28">
        <v>29100000</v>
      </c>
      <c r="E14" s="28">
        <v>29100000</v>
      </c>
      <c r="F14" s="28">
        <v>232950000</v>
      </c>
    </row>
    <row r="15" spans="1:6" ht="15" customHeight="1" x14ac:dyDescent="0.35">
      <c r="A15" s="5" t="s">
        <v>66</v>
      </c>
      <c r="B15" s="5" t="s">
        <v>66</v>
      </c>
      <c r="C15" s="5" t="s">
        <v>66</v>
      </c>
      <c r="D15" s="35" t="s">
        <v>66</v>
      </c>
      <c r="E15" s="35" t="s">
        <v>66</v>
      </c>
      <c r="F15" s="35" t="s">
        <v>66</v>
      </c>
    </row>
    <row r="16" spans="1:6" ht="15" customHeight="1" x14ac:dyDescent="0.35">
      <c r="A16" s="5"/>
      <c r="B16" s="5"/>
      <c r="C16" s="5"/>
      <c r="D16" s="28"/>
      <c r="E16" s="28"/>
      <c r="F16" s="28"/>
    </row>
    <row r="17" spans="1:6" ht="15" customHeight="1" x14ac:dyDescent="0.35">
      <c r="A17" s="5" t="s">
        <v>15</v>
      </c>
      <c r="B17" s="5" t="s">
        <v>130</v>
      </c>
      <c r="C17" s="5" t="s">
        <v>131</v>
      </c>
      <c r="D17" s="28">
        <v>46612500</v>
      </c>
      <c r="E17" s="28">
        <v>46612500</v>
      </c>
      <c r="F17" s="28">
        <v>372900000</v>
      </c>
    </row>
    <row r="18" spans="1:6" ht="15" customHeight="1" x14ac:dyDescent="0.35">
      <c r="A18" s="5" t="s">
        <v>66</v>
      </c>
      <c r="B18" s="5" t="s">
        <v>66</v>
      </c>
      <c r="C18" s="5" t="s">
        <v>66</v>
      </c>
      <c r="D18" s="35" t="s">
        <v>66</v>
      </c>
      <c r="E18" s="35" t="s">
        <v>66</v>
      </c>
      <c r="F18" s="35" t="s">
        <v>66</v>
      </c>
    </row>
    <row r="19" spans="1:6" ht="15" customHeight="1" x14ac:dyDescent="0.35">
      <c r="A19" s="5"/>
      <c r="B19" s="5"/>
      <c r="C19" s="5"/>
      <c r="D19" s="28"/>
      <c r="E19" s="28"/>
      <c r="F19" s="28"/>
    </row>
    <row r="20" spans="1:6" s="21" customFormat="1" ht="15" customHeight="1" x14ac:dyDescent="0.35">
      <c r="A20" s="19" t="s">
        <v>18</v>
      </c>
      <c r="B20" s="19" t="s">
        <v>132</v>
      </c>
      <c r="C20" s="19" t="s">
        <v>133</v>
      </c>
      <c r="D20" s="28">
        <v>0</v>
      </c>
      <c r="E20" s="28">
        <v>0</v>
      </c>
      <c r="F20" s="28">
        <v>0</v>
      </c>
    </row>
    <row r="21" spans="1:6" ht="15" customHeight="1" x14ac:dyDescent="0.35">
      <c r="A21" s="5" t="s">
        <v>66</v>
      </c>
      <c r="B21" s="5" t="s">
        <v>66</v>
      </c>
      <c r="C21" s="5" t="s">
        <v>66</v>
      </c>
      <c r="D21" s="35" t="s">
        <v>66</v>
      </c>
      <c r="E21" s="35" t="s">
        <v>66</v>
      </c>
      <c r="F21" s="35" t="s">
        <v>66</v>
      </c>
    </row>
    <row r="22" spans="1:6" s="21" customFormat="1" ht="15" customHeight="1" x14ac:dyDescent="0.35">
      <c r="A22" s="19" t="s">
        <v>21</v>
      </c>
      <c r="B22" s="19" t="s">
        <v>134</v>
      </c>
      <c r="C22" s="19" t="s">
        <v>135</v>
      </c>
      <c r="D22" s="28">
        <v>0</v>
      </c>
      <c r="E22" s="28">
        <v>0</v>
      </c>
      <c r="F22" s="28">
        <v>0</v>
      </c>
    </row>
    <row r="23" spans="1:6" ht="15" customHeight="1" x14ac:dyDescent="0.35">
      <c r="A23" s="5" t="s">
        <v>66</v>
      </c>
      <c r="B23" s="5" t="s">
        <v>66</v>
      </c>
      <c r="C23" s="5" t="s">
        <v>66</v>
      </c>
      <c r="D23" s="35" t="s">
        <v>66</v>
      </c>
      <c r="E23" s="35" t="s">
        <v>66</v>
      </c>
      <c r="F23" s="35" t="s">
        <v>66</v>
      </c>
    </row>
    <row r="24" spans="1:6" ht="15" customHeight="1" x14ac:dyDescent="0.35">
      <c r="A24" s="5" t="s">
        <v>24</v>
      </c>
      <c r="B24" s="5" t="s">
        <v>136</v>
      </c>
      <c r="C24" s="5" t="s">
        <v>137</v>
      </c>
      <c r="D24" s="28">
        <v>14524520</v>
      </c>
      <c r="E24" s="28">
        <v>13242946</v>
      </c>
      <c r="F24" s="28">
        <v>106437370</v>
      </c>
    </row>
    <row r="25" spans="1:6" ht="15" customHeight="1" x14ac:dyDescent="0.35">
      <c r="A25" s="5" t="s">
        <v>66</v>
      </c>
      <c r="B25" s="5" t="s">
        <v>66</v>
      </c>
      <c r="C25" s="5" t="s">
        <v>66</v>
      </c>
      <c r="D25" s="35" t="s">
        <v>66</v>
      </c>
      <c r="E25" s="35" t="s">
        <v>66</v>
      </c>
      <c r="F25" s="35" t="s">
        <v>66</v>
      </c>
    </row>
    <row r="26" spans="1:6" ht="15" customHeight="1" x14ac:dyDescent="0.35">
      <c r="A26" s="5" t="s">
        <v>27</v>
      </c>
      <c r="B26" s="5" t="s">
        <v>138</v>
      </c>
      <c r="C26" s="5" t="s">
        <v>139</v>
      </c>
      <c r="D26" s="28">
        <v>15000000</v>
      </c>
      <c r="E26" s="28">
        <v>15000000</v>
      </c>
      <c r="F26" s="28">
        <v>120000000</v>
      </c>
    </row>
    <row r="27" spans="1:6" ht="15" customHeight="1" x14ac:dyDescent="0.35">
      <c r="A27" s="5" t="s">
        <v>66</v>
      </c>
      <c r="B27" s="5" t="s">
        <v>66</v>
      </c>
      <c r="C27" s="5" t="s">
        <v>66</v>
      </c>
      <c r="D27" s="35" t="s">
        <v>66</v>
      </c>
      <c r="E27" s="35" t="s">
        <v>66</v>
      </c>
      <c r="F27" s="35" t="s">
        <v>66</v>
      </c>
    </row>
    <row r="28" spans="1:6" ht="15" customHeight="1" x14ac:dyDescent="0.35">
      <c r="A28" s="5"/>
      <c r="B28" s="5"/>
      <c r="C28" s="5"/>
      <c r="D28" s="28"/>
      <c r="E28" s="28"/>
      <c r="F28" s="28"/>
    </row>
    <row r="29" spans="1:6" ht="15" customHeight="1" x14ac:dyDescent="0.35">
      <c r="A29" s="5" t="s">
        <v>30</v>
      </c>
      <c r="B29" s="5" t="s">
        <v>140</v>
      </c>
      <c r="C29" s="5" t="s">
        <v>141</v>
      </c>
      <c r="D29" s="28">
        <v>0</v>
      </c>
      <c r="E29" s="28">
        <v>0</v>
      </c>
      <c r="F29" s="28">
        <v>0</v>
      </c>
    </row>
    <row r="30" spans="1:6" ht="15" customHeight="1" x14ac:dyDescent="0.35">
      <c r="A30" s="5" t="s">
        <v>66</v>
      </c>
      <c r="B30" s="5" t="s">
        <v>66</v>
      </c>
      <c r="C30" s="5" t="s">
        <v>66</v>
      </c>
      <c r="D30" s="35" t="s">
        <v>66</v>
      </c>
      <c r="E30" s="35" t="s">
        <v>66</v>
      </c>
      <c r="F30" s="35" t="s">
        <v>66</v>
      </c>
    </row>
    <row r="31" spans="1:6" ht="15" customHeight="1" x14ac:dyDescent="0.35">
      <c r="A31" s="5"/>
      <c r="B31" s="5"/>
      <c r="C31" s="5"/>
      <c r="D31" s="28"/>
      <c r="E31" s="28"/>
      <c r="F31" s="28"/>
    </row>
    <row r="32" spans="1:6" s="21" customFormat="1" ht="15" customHeight="1" x14ac:dyDescent="0.35">
      <c r="A32" s="19" t="s">
        <v>33</v>
      </c>
      <c r="B32" s="19" t="s">
        <v>142</v>
      </c>
      <c r="C32" s="19" t="s">
        <v>133</v>
      </c>
      <c r="D32" s="28">
        <v>0</v>
      </c>
      <c r="E32" s="28">
        <v>0</v>
      </c>
      <c r="F32" s="28">
        <v>0</v>
      </c>
    </row>
    <row r="33" spans="1:6" ht="15" customHeight="1" x14ac:dyDescent="0.35">
      <c r="A33" s="5" t="s">
        <v>66</v>
      </c>
      <c r="B33" s="5" t="s">
        <v>66</v>
      </c>
      <c r="C33" s="5" t="s">
        <v>66</v>
      </c>
      <c r="D33" s="35" t="s">
        <v>66</v>
      </c>
      <c r="E33" s="35" t="s">
        <v>66</v>
      </c>
      <c r="F33" s="35" t="s">
        <v>66</v>
      </c>
    </row>
    <row r="34" spans="1:6" ht="15" customHeight="1" x14ac:dyDescent="0.35">
      <c r="A34" s="5"/>
      <c r="B34" s="5"/>
      <c r="C34" s="5"/>
      <c r="D34" s="28"/>
      <c r="E34" s="28"/>
      <c r="F34" s="28"/>
    </row>
    <row r="35" spans="1:6" s="21" customFormat="1" ht="15" customHeight="1" x14ac:dyDescent="0.35">
      <c r="A35" s="19" t="s">
        <v>36</v>
      </c>
      <c r="B35" s="19" t="s">
        <v>143</v>
      </c>
      <c r="C35" s="19" t="s">
        <v>135</v>
      </c>
      <c r="D35" s="28">
        <v>1976815</v>
      </c>
      <c r="E35" s="28">
        <v>2004315</v>
      </c>
      <c r="F35" s="28">
        <v>16901734</v>
      </c>
    </row>
    <row r="36" spans="1:6" ht="15" customHeight="1" x14ac:dyDescent="0.35">
      <c r="A36" s="5" t="s">
        <v>66</v>
      </c>
      <c r="B36" s="5" t="s">
        <v>66</v>
      </c>
      <c r="C36" s="5" t="s">
        <v>66</v>
      </c>
      <c r="D36" s="35" t="s">
        <v>66</v>
      </c>
      <c r="E36" s="35" t="s">
        <v>66</v>
      </c>
      <c r="F36" s="35" t="s">
        <v>66</v>
      </c>
    </row>
    <row r="37" spans="1:6" ht="15" customHeight="1" x14ac:dyDescent="0.35">
      <c r="A37" s="5"/>
      <c r="B37" s="5"/>
      <c r="C37" s="5"/>
      <c r="D37" s="28"/>
      <c r="E37" s="28"/>
      <c r="F37" s="28"/>
    </row>
    <row r="38" spans="1:6" ht="15" customHeight="1" x14ac:dyDescent="0.3">
      <c r="A38" s="8" t="s">
        <v>144</v>
      </c>
      <c r="B38" s="8" t="s">
        <v>145</v>
      </c>
      <c r="C38" s="8" t="s">
        <v>146</v>
      </c>
      <c r="D38" s="29">
        <v>662306359</v>
      </c>
      <c r="E38" s="29">
        <v>640130709</v>
      </c>
      <c r="F38" s="29">
        <v>4833509065</v>
      </c>
    </row>
    <row r="39" spans="1:6" ht="15" customHeight="1" x14ac:dyDescent="0.3">
      <c r="A39" s="8" t="s">
        <v>147</v>
      </c>
      <c r="B39" s="8" t="s">
        <v>148</v>
      </c>
      <c r="C39" s="8" t="s">
        <v>149</v>
      </c>
      <c r="D39" s="29">
        <v>0</v>
      </c>
      <c r="E39" s="29">
        <v>0</v>
      </c>
      <c r="F39" s="29">
        <v>0</v>
      </c>
    </row>
    <row r="40" spans="1:6" ht="15" customHeight="1" x14ac:dyDescent="0.35">
      <c r="A40" s="5" t="s">
        <v>9</v>
      </c>
      <c r="B40" s="5" t="s">
        <v>150</v>
      </c>
      <c r="C40" s="5" t="s">
        <v>151</v>
      </c>
      <c r="D40" s="28">
        <v>0</v>
      </c>
      <c r="E40" s="28">
        <v>0</v>
      </c>
      <c r="F40" s="28">
        <v>0</v>
      </c>
    </row>
    <row r="41" spans="1:6" ht="15" customHeight="1" x14ac:dyDescent="0.35">
      <c r="A41" s="5" t="s">
        <v>12</v>
      </c>
      <c r="B41" s="5" t="s">
        <v>152</v>
      </c>
      <c r="C41" s="5" t="s">
        <v>153</v>
      </c>
      <c r="D41" s="28">
        <v>0</v>
      </c>
      <c r="E41" s="28">
        <v>0</v>
      </c>
      <c r="F41" s="28">
        <v>0</v>
      </c>
    </row>
    <row r="42" spans="1:6" ht="15" customHeight="1" x14ac:dyDescent="0.3">
      <c r="A42" s="8" t="s">
        <v>154</v>
      </c>
      <c r="B42" s="8" t="s">
        <v>155</v>
      </c>
      <c r="C42" s="8" t="s">
        <v>156</v>
      </c>
      <c r="D42" s="29">
        <v>662306359</v>
      </c>
      <c r="E42" s="29">
        <v>640130709</v>
      </c>
      <c r="F42" s="29">
        <v>4833509065</v>
      </c>
    </row>
    <row r="43" spans="1:6" ht="15" customHeight="1" x14ac:dyDescent="0.3">
      <c r="A43" s="8" t="s">
        <v>157</v>
      </c>
      <c r="B43" s="8" t="s">
        <v>158</v>
      </c>
      <c r="C43" s="8" t="s">
        <v>159</v>
      </c>
      <c r="D43" s="29">
        <v>121042842193</v>
      </c>
      <c r="E43" s="29">
        <v>120403919940</v>
      </c>
      <c r="F43" s="29">
        <v>116965740516</v>
      </c>
    </row>
    <row r="44" spans="1:6" ht="15" customHeight="1" x14ac:dyDescent="0.3">
      <c r="A44" s="8" t="s">
        <v>160</v>
      </c>
      <c r="B44" s="8" t="s">
        <v>161</v>
      </c>
      <c r="C44" s="8" t="s">
        <v>162</v>
      </c>
      <c r="D44" s="29">
        <v>662306359</v>
      </c>
      <c r="E44" s="29">
        <v>638922253</v>
      </c>
      <c r="F44" s="29">
        <v>4739408036</v>
      </c>
    </row>
    <row r="45" spans="1:6" ht="15" customHeight="1" x14ac:dyDescent="0.35">
      <c r="A45" s="5" t="s">
        <v>9</v>
      </c>
      <c r="B45" s="5" t="s">
        <v>163</v>
      </c>
      <c r="C45" s="5" t="s">
        <v>164</v>
      </c>
      <c r="D45" s="28">
        <v>662306359</v>
      </c>
      <c r="E45" s="28">
        <v>640130709</v>
      </c>
      <c r="F45" s="28">
        <v>4833509065</v>
      </c>
    </row>
    <row r="46" spans="1:6" ht="15" customHeight="1" x14ac:dyDescent="0.35">
      <c r="A46" s="5" t="s">
        <v>12</v>
      </c>
      <c r="B46" s="5" t="s">
        <v>165</v>
      </c>
      <c r="C46" s="5" t="s">
        <v>166</v>
      </c>
      <c r="D46" s="28">
        <v>0</v>
      </c>
      <c r="E46" s="28">
        <v>0</v>
      </c>
      <c r="F46" s="28">
        <v>0</v>
      </c>
    </row>
    <row r="47" spans="1:6" ht="15" customHeight="1" x14ac:dyDescent="0.35">
      <c r="A47" s="5" t="s">
        <v>15</v>
      </c>
      <c r="B47" s="5" t="s">
        <v>167</v>
      </c>
      <c r="C47" s="5" t="s">
        <v>168</v>
      </c>
      <c r="D47" s="28">
        <v>0</v>
      </c>
      <c r="E47" s="28">
        <v>-1208456</v>
      </c>
      <c r="F47" s="28">
        <v>-94101029</v>
      </c>
    </row>
    <row r="48" spans="1:6" ht="15" customHeight="1" x14ac:dyDescent="0.3">
      <c r="A48" s="8" t="s">
        <v>169</v>
      </c>
      <c r="B48" s="8" t="s">
        <v>170</v>
      </c>
      <c r="C48" s="8" t="s">
        <v>171</v>
      </c>
      <c r="D48" s="29">
        <v>121705148552</v>
      </c>
      <c r="E48" s="29">
        <v>121042842193</v>
      </c>
      <c r="F48" s="29">
        <v>121705148552</v>
      </c>
    </row>
    <row r="49" spans="1:6" ht="15" customHeight="1" x14ac:dyDescent="0.3">
      <c r="A49" s="8" t="s">
        <v>172</v>
      </c>
      <c r="B49" s="8" t="s">
        <v>173</v>
      </c>
      <c r="C49" s="8" t="s">
        <v>174</v>
      </c>
      <c r="D49" s="29">
        <v>0</v>
      </c>
      <c r="E49" s="29">
        <v>0</v>
      </c>
      <c r="F49" s="29">
        <v>0</v>
      </c>
    </row>
    <row r="50" spans="1:6" ht="15" customHeight="1" x14ac:dyDescent="0.35">
      <c r="A50" s="5" t="s">
        <v>1</v>
      </c>
      <c r="B50" s="5" t="s">
        <v>175</v>
      </c>
      <c r="C50" s="5" t="s">
        <v>176</v>
      </c>
      <c r="D50" s="23">
        <v>0</v>
      </c>
      <c r="E50" s="23">
        <v>0</v>
      </c>
      <c r="F50" s="23">
        <v>0</v>
      </c>
    </row>
    <row r="51" spans="1:6" ht="15" customHeight="1" x14ac:dyDescent="0.35">
      <c r="A51" s="9" t="s">
        <v>1</v>
      </c>
      <c r="B51" s="9" t="s">
        <v>1</v>
      </c>
      <c r="C51" s="9" t="s">
        <v>1</v>
      </c>
      <c r="D51" s="12" t="s">
        <v>1</v>
      </c>
      <c r="E51" s="12" t="s">
        <v>1</v>
      </c>
      <c r="F51" s="12"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46"/>
  <sheetViews>
    <sheetView topLeftCell="A8" workbookViewId="0">
      <selection activeCell="H41" sqref="H41"/>
    </sheetView>
  </sheetViews>
  <sheetFormatPr defaultRowHeight="12.5" x14ac:dyDescent="0.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7" ht="15" customHeight="1" x14ac:dyDescent="0.25">
      <c r="A1" s="7" t="s">
        <v>6</v>
      </c>
      <c r="B1" s="7" t="s">
        <v>177</v>
      </c>
      <c r="C1" s="7" t="s">
        <v>54</v>
      </c>
      <c r="D1" s="7" t="s">
        <v>178</v>
      </c>
      <c r="E1" s="7" t="s">
        <v>179</v>
      </c>
      <c r="F1" s="7" t="s">
        <v>180</v>
      </c>
      <c r="G1" s="7" t="s">
        <v>181</v>
      </c>
    </row>
    <row r="2" spans="1:7" ht="15" customHeight="1" x14ac:dyDescent="0.3">
      <c r="A2" s="8" t="s">
        <v>58</v>
      </c>
      <c r="B2" s="43" t="s">
        <v>182</v>
      </c>
      <c r="C2" s="43"/>
      <c r="D2" s="43"/>
      <c r="E2" s="43"/>
      <c r="F2" s="43"/>
      <c r="G2" s="43"/>
    </row>
    <row r="3" spans="1:7" ht="15" customHeight="1" x14ac:dyDescent="0.35">
      <c r="A3" s="5" t="s">
        <v>66</v>
      </c>
      <c r="B3" s="5" t="s">
        <v>66</v>
      </c>
      <c r="C3" s="5" t="s">
        <v>66</v>
      </c>
      <c r="D3" s="5" t="s">
        <v>66</v>
      </c>
      <c r="E3" s="5" t="s">
        <v>66</v>
      </c>
      <c r="F3" s="5" t="s">
        <v>66</v>
      </c>
      <c r="G3" s="5" t="s">
        <v>66</v>
      </c>
    </row>
    <row r="4" spans="1:7" ht="15" customHeight="1" x14ac:dyDescent="0.35">
      <c r="A4" s="5"/>
      <c r="B4" s="5" t="s">
        <v>183</v>
      </c>
      <c r="C4" s="5" t="s">
        <v>184</v>
      </c>
      <c r="D4" s="5"/>
      <c r="E4" s="5"/>
      <c r="F4" s="5"/>
      <c r="G4" s="5"/>
    </row>
    <row r="5" spans="1:7" ht="15" customHeight="1" x14ac:dyDescent="0.3">
      <c r="A5" s="8" t="s">
        <v>96</v>
      </c>
      <c r="B5" s="8" t="s">
        <v>185</v>
      </c>
      <c r="C5" s="8" t="s">
        <v>186</v>
      </c>
      <c r="D5" s="8" t="s">
        <v>1</v>
      </c>
      <c r="E5" s="8" t="s">
        <v>1</v>
      </c>
      <c r="F5" s="8" t="s">
        <v>1</v>
      </c>
      <c r="G5" s="8" t="s">
        <v>1</v>
      </c>
    </row>
    <row r="6" spans="1:7" ht="15" customHeight="1" x14ac:dyDescent="0.3">
      <c r="A6" s="37"/>
      <c r="B6" s="37"/>
      <c r="C6" s="37"/>
      <c r="D6" s="37"/>
      <c r="E6" s="37"/>
      <c r="F6" s="37"/>
      <c r="G6" s="37"/>
    </row>
    <row r="7" spans="1:7" ht="15" customHeight="1" x14ac:dyDescent="0.35">
      <c r="A7" s="5" t="s">
        <v>1</v>
      </c>
      <c r="B7" s="5" t="s">
        <v>183</v>
      </c>
      <c r="C7" s="5" t="s">
        <v>187</v>
      </c>
      <c r="D7" s="15">
        <v>0</v>
      </c>
      <c r="E7" s="17"/>
      <c r="F7" s="24"/>
      <c r="G7" s="25"/>
    </row>
    <row r="8" spans="1:7" ht="15" customHeight="1" x14ac:dyDescent="0.3">
      <c r="A8" s="8" t="s">
        <v>188</v>
      </c>
      <c r="B8" s="8" t="s">
        <v>189</v>
      </c>
      <c r="C8" s="8" t="s">
        <v>190</v>
      </c>
      <c r="D8" s="8" t="s">
        <v>1</v>
      </c>
      <c r="E8" s="8" t="s">
        <v>1</v>
      </c>
      <c r="F8" s="24"/>
      <c r="G8" s="25"/>
    </row>
    <row r="9" spans="1:7" ht="15" customHeight="1" x14ac:dyDescent="0.35">
      <c r="A9" s="5" t="s">
        <v>66</v>
      </c>
      <c r="B9" s="5" t="s">
        <v>66</v>
      </c>
      <c r="C9" s="5" t="s">
        <v>66</v>
      </c>
      <c r="D9" s="5" t="s">
        <v>66</v>
      </c>
      <c r="E9" s="5" t="s">
        <v>66</v>
      </c>
      <c r="F9" s="5" t="s">
        <v>66</v>
      </c>
      <c r="G9" s="5" t="s">
        <v>66</v>
      </c>
    </row>
    <row r="10" spans="1:7" ht="15" customHeight="1" x14ac:dyDescent="0.35">
      <c r="A10" s="5" t="s">
        <v>1</v>
      </c>
      <c r="B10" s="5" t="s">
        <v>183</v>
      </c>
      <c r="C10" s="5" t="s">
        <v>191</v>
      </c>
      <c r="D10" s="5" t="s">
        <v>1</v>
      </c>
      <c r="E10" s="5" t="s">
        <v>1</v>
      </c>
      <c r="F10" s="5" t="s">
        <v>1</v>
      </c>
      <c r="G10" s="5" t="s">
        <v>1</v>
      </c>
    </row>
    <row r="11" spans="1:7" ht="15" customHeight="1" x14ac:dyDescent="0.3">
      <c r="A11" s="8" t="s">
        <v>144</v>
      </c>
      <c r="B11" s="8" t="s">
        <v>192</v>
      </c>
      <c r="C11" s="8" t="s">
        <v>193</v>
      </c>
      <c r="D11" s="8" t="s">
        <v>1</v>
      </c>
      <c r="E11" s="8" t="s">
        <v>1</v>
      </c>
      <c r="F11" s="8" t="s">
        <v>1</v>
      </c>
      <c r="G11" s="8" t="s">
        <v>1</v>
      </c>
    </row>
    <row r="12" spans="1:7" ht="15" customHeight="1" x14ac:dyDescent="0.35">
      <c r="A12" s="5" t="s">
        <v>66</v>
      </c>
      <c r="B12" s="5" t="s">
        <v>66</v>
      </c>
      <c r="C12" s="5" t="s">
        <v>66</v>
      </c>
      <c r="D12" s="5" t="s">
        <v>66</v>
      </c>
      <c r="E12" s="5" t="s">
        <v>66</v>
      </c>
      <c r="F12" s="5" t="s">
        <v>66</v>
      </c>
      <c r="G12" s="5" t="s">
        <v>66</v>
      </c>
    </row>
    <row r="13" spans="1:7" ht="15" customHeight="1" x14ac:dyDescent="0.35">
      <c r="A13" s="5" t="s">
        <v>9</v>
      </c>
      <c r="B13" s="5" t="s">
        <v>357</v>
      </c>
      <c r="C13" s="5" t="s">
        <v>358</v>
      </c>
      <c r="D13" s="20"/>
      <c r="E13" s="22"/>
      <c r="F13" s="22">
        <v>0</v>
      </c>
      <c r="G13" s="23">
        <v>0</v>
      </c>
    </row>
    <row r="14" spans="1:7" ht="15" customHeight="1" x14ac:dyDescent="0.35">
      <c r="A14" s="5" t="s">
        <v>12</v>
      </c>
      <c r="B14" s="5" t="s">
        <v>359</v>
      </c>
      <c r="C14" s="5" t="s">
        <v>360</v>
      </c>
      <c r="D14" s="22"/>
      <c r="E14" s="22"/>
      <c r="F14" s="22">
        <v>0</v>
      </c>
      <c r="G14" s="23">
        <v>0</v>
      </c>
    </row>
    <row r="15" spans="1:7" ht="15" customHeight="1" x14ac:dyDescent="0.35">
      <c r="A15" s="5" t="s">
        <v>1</v>
      </c>
      <c r="B15" s="5" t="s">
        <v>183</v>
      </c>
      <c r="C15" s="5" t="s">
        <v>194</v>
      </c>
      <c r="D15" s="24"/>
      <c r="E15" s="24"/>
      <c r="F15" s="24">
        <v>0</v>
      </c>
      <c r="G15" s="25">
        <v>0</v>
      </c>
    </row>
    <row r="16" spans="1:7" ht="15" customHeight="1" x14ac:dyDescent="0.3">
      <c r="A16" s="8" t="s">
        <v>195</v>
      </c>
      <c r="B16" s="8" t="s">
        <v>196</v>
      </c>
      <c r="C16" s="8" t="s">
        <v>197</v>
      </c>
      <c r="D16" s="11" t="s">
        <v>1</v>
      </c>
      <c r="E16" s="11" t="s">
        <v>1</v>
      </c>
      <c r="F16" s="11" t="s">
        <v>1</v>
      </c>
      <c r="G16" s="11" t="s">
        <v>1</v>
      </c>
    </row>
    <row r="17" spans="1:7" ht="15" customHeight="1" x14ac:dyDescent="0.35">
      <c r="A17" s="5" t="s">
        <v>66</v>
      </c>
      <c r="B17" s="5" t="s">
        <v>66</v>
      </c>
      <c r="C17" s="5" t="s">
        <v>66</v>
      </c>
      <c r="D17" s="10" t="s">
        <v>66</v>
      </c>
      <c r="E17" s="10" t="s">
        <v>66</v>
      </c>
      <c r="F17" s="10" t="s">
        <v>66</v>
      </c>
      <c r="G17" s="10" t="s">
        <v>66</v>
      </c>
    </row>
    <row r="18" spans="1:7" ht="15" customHeight="1" x14ac:dyDescent="0.35">
      <c r="A18" s="5" t="s">
        <v>1</v>
      </c>
      <c r="B18" s="5" t="s">
        <v>183</v>
      </c>
      <c r="C18" s="5" t="s">
        <v>198</v>
      </c>
      <c r="D18" s="10" t="s">
        <v>1</v>
      </c>
      <c r="E18" s="10" t="s">
        <v>1</v>
      </c>
      <c r="F18" s="24">
        <v>0</v>
      </c>
      <c r="G18" s="25">
        <v>0</v>
      </c>
    </row>
    <row r="19" spans="1:7" ht="15" customHeight="1" x14ac:dyDescent="0.35">
      <c r="A19" s="5" t="s">
        <v>1</v>
      </c>
      <c r="B19" s="5" t="s">
        <v>199</v>
      </c>
      <c r="C19" s="5" t="s">
        <v>200</v>
      </c>
      <c r="D19" s="24"/>
      <c r="E19" s="24"/>
      <c r="F19" s="24">
        <v>0</v>
      </c>
      <c r="G19" s="25">
        <v>0</v>
      </c>
    </row>
    <row r="20" spans="1:7" ht="15" customHeight="1" x14ac:dyDescent="0.3">
      <c r="A20" s="8" t="s">
        <v>201</v>
      </c>
      <c r="B20" s="8" t="s">
        <v>202</v>
      </c>
      <c r="C20" s="8" t="s">
        <v>203</v>
      </c>
      <c r="D20" s="11" t="s">
        <v>1</v>
      </c>
      <c r="E20" s="11" t="s">
        <v>1</v>
      </c>
      <c r="F20" s="24"/>
      <c r="G20" s="25"/>
    </row>
    <row r="21" spans="1:7" ht="15" customHeight="1" x14ac:dyDescent="0.35">
      <c r="A21" s="5" t="s">
        <v>66</v>
      </c>
      <c r="B21" s="5" t="s">
        <v>66</v>
      </c>
      <c r="C21" s="5" t="s">
        <v>66</v>
      </c>
      <c r="D21" s="10" t="s">
        <v>66</v>
      </c>
      <c r="E21" s="10" t="s">
        <v>66</v>
      </c>
      <c r="F21" s="10" t="s">
        <v>66</v>
      </c>
      <c r="G21" s="10" t="s">
        <v>66</v>
      </c>
    </row>
    <row r="22" spans="1:7" ht="15" customHeight="1" x14ac:dyDescent="0.35">
      <c r="A22" s="5" t="s">
        <v>9</v>
      </c>
      <c r="B22" s="5" t="s">
        <v>335</v>
      </c>
      <c r="C22" s="5" t="s">
        <v>336</v>
      </c>
      <c r="D22" s="10"/>
      <c r="E22" s="22"/>
      <c r="F22" s="22">
        <v>0</v>
      </c>
      <c r="G22" s="23">
        <v>0</v>
      </c>
    </row>
    <row r="23" spans="1:7" ht="15" customHeight="1" x14ac:dyDescent="0.35">
      <c r="A23" s="5" t="s">
        <v>12</v>
      </c>
      <c r="B23" s="5" t="s">
        <v>337</v>
      </c>
      <c r="C23" s="5" t="s">
        <v>338</v>
      </c>
      <c r="D23" s="15"/>
      <c r="E23" s="22"/>
      <c r="F23" s="22">
        <v>0</v>
      </c>
      <c r="G23" s="23">
        <v>0</v>
      </c>
    </row>
    <row r="24" spans="1:7" ht="15" customHeight="1" x14ac:dyDescent="0.35">
      <c r="A24" s="5" t="s">
        <v>15</v>
      </c>
      <c r="B24" s="5" t="s">
        <v>339</v>
      </c>
      <c r="C24" s="5" t="s">
        <v>340</v>
      </c>
      <c r="D24" s="15"/>
      <c r="E24" s="22"/>
      <c r="F24" s="22">
        <v>5632846300</v>
      </c>
      <c r="G24" s="23">
        <v>4.6194042979509499E-2</v>
      </c>
    </row>
    <row r="25" spans="1:7" ht="15" customHeight="1" x14ac:dyDescent="0.35">
      <c r="A25" s="5" t="s">
        <v>18</v>
      </c>
      <c r="B25" s="5" t="s">
        <v>341</v>
      </c>
      <c r="C25" s="5" t="s">
        <v>342</v>
      </c>
      <c r="D25" s="10"/>
      <c r="E25" s="22"/>
      <c r="F25" s="22">
        <v>0</v>
      </c>
      <c r="G25" s="23">
        <v>0</v>
      </c>
    </row>
    <row r="26" spans="1:7" ht="15" customHeight="1" x14ac:dyDescent="0.35">
      <c r="A26" s="5" t="s">
        <v>21</v>
      </c>
      <c r="B26" s="5" t="s">
        <v>343</v>
      </c>
      <c r="C26" s="5" t="s">
        <v>344</v>
      </c>
      <c r="D26" s="10"/>
      <c r="E26" s="10"/>
      <c r="F26" s="22">
        <v>0</v>
      </c>
      <c r="G26" s="23">
        <v>0</v>
      </c>
    </row>
    <row r="27" spans="1:7" ht="15" customHeight="1" x14ac:dyDescent="0.35">
      <c r="A27" s="5" t="s">
        <v>24</v>
      </c>
      <c r="B27" s="5" t="s">
        <v>345</v>
      </c>
      <c r="C27" s="5" t="s">
        <v>346</v>
      </c>
      <c r="D27" s="10"/>
      <c r="E27" s="10"/>
      <c r="F27" s="22">
        <v>0</v>
      </c>
      <c r="G27" s="23">
        <v>0</v>
      </c>
    </row>
    <row r="28" spans="1:7" ht="15" customHeight="1" x14ac:dyDescent="0.35">
      <c r="A28" s="5" t="s">
        <v>27</v>
      </c>
      <c r="B28" s="5" t="s">
        <v>347</v>
      </c>
      <c r="C28" s="5" t="s">
        <v>348</v>
      </c>
      <c r="D28" s="15"/>
      <c r="E28" s="17"/>
      <c r="F28" s="22">
        <v>0</v>
      </c>
      <c r="G28" s="23">
        <v>0</v>
      </c>
    </row>
    <row r="29" spans="1:7" ht="15" customHeight="1" x14ac:dyDescent="0.35">
      <c r="A29" s="5" t="s">
        <v>1</v>
      </c>
      <c r="B29" s="5" t="s">
        <v>183</v>
      </c>
      <c r="C29" s="5" t="s">
        <v>204</v>
      </c>
      <c r="D29" s="15"/>
      <c r="E29" s="24"/>
      <c r="F29" s="24">
        <v>5632846300</v>
      </c>
      <c r="G29" s="25">
        <v>4.6194042979509499E-2</v>
      </c>
    </row>
    <row r="30" spans="1:7" ht="15" customHeight="1" x14ac:dyDescent="0.3">
      <c r="A30" s="8" t="s">
        <v>205</v>
      </c>
      <c r="B30" s="8" t="s">
        <v>64</v>
      </c>
      <c r="C30" s="8" t="s">
        <v>206</v>
      </c>
      <c r="D30" s="11" t="s">
        <v>1</v>
      </c>
      <c r="E30" s="11" t="s">
        <v>1</v>
      </c>
      <c r="F30" s="11" t="s">
        <v>1</v>
      </c>
      <c r="G30" s="11" t="s">
        <v>1</v>
      </c>
    </row>
    <row r="31" spans="1:7" ht="15" customHeight="1" x14ac:dyDescent="0.35">
      <c r="A31" s="5" t="s">
        <v>1</v>
      </c>
      <c r="B31" s="5" t="s">
        <v>207</v>
      </c>
      <c r="C31" s="5" t="s">
        <v>208</v>
      </c>
      <c r="D31" s="15"/>
      <c r="E31" s="22"/>
      <c r="F31" s="22">
        <v>1105956556</v>
      </c>
      <c r="G31" s="23">
        <v>9.0697672118861695E-3</v>
      </c>
    </row>
    <row r="32" spans="1:7" ht="15" customHeight="1" x14ac:dyDescent="0.35">
      <c r="A32" s="5" t="s">
        <v>66</v>
      </c>
      <c r="B32" s="5" t="s">
        <v>66</v>
      </c>
      <c r="C32" s="5" t="s">
        <v>66</v>
      </c>
      <c r="D32" s="10" t="s">
        <v>66</v>
      </c>
      <c r="E32" s="10" t="s">
        <v>66</v>
      </c>
      <c r="F32" s="10" t="s">
        <v>66</v>
      </c>
      <c r="G32" s="10" t="s">
        <v>66</v>
      </c>
    </row>
    <row r="33" spans="1:7" ht="15" customHeight="1" x14ac:dyDescent="0.35">
      <c r="A33" s="5" t="s">
        <v>1</v>
      </c>
      <c r="B33" s="5" t="s">
        <v>67</v>
      </c>
      <c r="C33" s="5" t="s">
        <v>209</v>
      </c>
      <c r="D33" s="15"/>
      <c r="E33" s="22"/>
      <c r="F33" s="22">
        <v>102200000000</v>
      </c>
      <c r="G33" s="23">
        <v>0.83812533505589704</v>
      </c>
    </row>
    <row r="34" spans="1:7" ht="15" customHeight="1" x14ac:dyDescent="0.35">
      <c r="A34" s="5" t="s">
        <v>66</v>
      </c>
      <c r="B34" s="5" t="s">
        <v>66</v>
      </c>
      <c r="C34" s="5" t="s">
        <v>66</v>
      </c>
      <c r="D34" s="10" t="s">
        <v>66</v>
      </c>
      <c r="E34" s="10" t="s">
        <v>66</v>
      </c>
      <c r="F34" s="10" t="s">
        <v>66</v>
      </c>
      <c r="G34" s="10" t="s">
        <v>66</v>
      </c>
    </row>
    <row r="35" spans="1:7" ht="15" customHeight="1" x14ac:dyDescent="0.35">
      <c r="A35" s="5" t="s">
        <v>1</v>
      </c>
      <c r="B35" s="5" t="s">
        <v>349</v>
      </c>
      <c r="C35" s="5">
        <v>2261.1</v>
      </c>
      <c r="D35" s="15"/>
      <c r="E35" s="22"/>
      <c r="F35" s="22">
        <v>13000000000</v>
      </c>
      <c r="G35" s="23">
        <v>0.106610854752707</v>
      </c>
    </row>
    <row r="36" spans="1:7" ht="15" customHeight="1" x14ac:dyDescent="0.35">
      <c r="A36" s="5" t="s">
        <v>1</v>
      </c>
      <c r="B36" s="5" t="s">
        <v>183</v>
      </c>
      <c r="C36" s="5" t="s">
        <v>210</v>
      </c>
      <c r="D36" s="15"/>
      <c r="E36" s="24"/>
      <c r="F36" s="24">
        <v>116305956556</v>
      </c>
      <c r="G36" s="25">
        <v>0.95380595702049098</v>
      </c>
    </row>
    <row r="37" spans="1:7" ht="15" customHeight="1" x14ac:dyDescent="0.3">
      <c r="A37" s="8" t="s">
        <v>160</v>
      </c>
      <c r="B37" s="8" t="s">
        <v>211</v>
      </c>
      <c r="C37" s="8" t="s">
        <v>212</v>
      </c>
      <c r="D37" s="16"/>
      <c r="E37" s="24"/>
      <c r="F37" s="24">
        <v>121938802856</v>
      </c>
      <c r="G37" s="25">
        <v>1</v>
      </c>
    </row>
    <row r="38" spans="1:7" ht="15" customHeight="1" x14ac:dyDescent="0.35">
      <c r="A38" s="9" t="s">
        <v>1</v>
      </c>
      <c r="B38" s="9" t="s">
        <v>1</v>
      </c>
      <c r="C38" s="9" t="s">
        <v>1</v>
      </c>
      <c r="D38" s="9" t="s">
        <v>1</v>
      </c>
      <c r="E38" s="9" t="s">
        <v>1</v>
      </c>
      <c r="F38" s="9" t="s">
        <v>1</v>
      </c>
      <c r="G38" s="9" t="s">
        <v>1</v>
      </c>
    </row>
    <row r="39" spans="1:7" ht="15" customHeight="1" x14ac:dyDescent="0.25"/>
    <row r="40" spans="1:7" ht="15" customHeight="1" x14ac:dyDescent="0.25"/>
    <row r="41" spans="1:7" ht="15" customHeight="1" x14ac:dyDescent="0.25"/>
    <row r="42" spans="1:7" ht="15" customHeight="1" x14ac:dyDescent="0.25"/>
    <row r="43" spans="1:7" ht="15" customHeight="1" x14ac:dyDescent="0.25"/>
    <row r="44" spans="1:7" ht="15" customHeight="1" x14ac:dyDescent="0.25"/>
    <row r="45" spans="1:7" ht="15" customHeight="1" x14ac:dyDescent="0.25"/>
    <row r="46" spans="1:7" ht="15" customHeight="1" x14ac:dyDescent="0.25"/>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topLeftCell="C1" workbookViewId="0">
      <selection activeCell="H14" sqref="H14:K17"/>
    </sheetView>
  </sheetViews>
  <sheetFormatPr defaultRowHeight="12.5" x14ac:dyDescent="0.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x14ac:dyDescent="0.25">
      <c r="A1" s="44" t="s">
        <v>6</v>
      </c>
      <c r="B1" s="44" t="s">
        <v>213</v>
      </c>
      <c r="C1" s="44" t="s">
        <v>214</v>
      </c>
      <c r="D1" s="44" t="s">
        <v>215</v>
      </c>
      <c r="E1" s="44" t="s">
        <v>216</v>
      </c>
      <c r="F1" s="44" t="s">
        <v>217</v>
      </c>
      <c r="G1" s="44" t="s">
        <v>218</v>
      </c>
      <c r="H1" s="44"/>
      <c r="I1" s="44" t="s">
        <v>219</v>
      </c>
      <c r="J1" s="44"/>
    </row>
    <row r="2" spans="1:10" ht="15" customHeight="1" x14ac:dyDescent="0.25">
      <c r="A2" s="44"/>
      <c r="B2" s="44"/>
      <c r="C2" s="44"/>
      <c r="D2" s="44"/>
      <c r="E2" s="44"/>
      <c r="F2" s="44"/>
      <c r="G2" s="7" t="s">
        <v>220</v>
      </c>
      <c r="H2" s="7" t="s">
        <v>221</v>
      </c>
      <c r="I2" s="7" t="s">
        <v>220</v>
      </c>
      <c r="J2" s="7" t="s">
        <v>222</v>
      </c>
    </row>
    <row r="3" spans="1:10" ht="15" customHeight="1" x14ac:dyDescent="0.35">
      <c r="A3" s="5" t="s">
        <v>9</v>
      </c>
      <c r="B3" s="5" t="s">
        <v>223</v>
      </c>
      <c r="C3" s="5" t="s">
        <v>1</v>
      </c>
      <c r="D3" s="5" t="s">
        <v>1</v>
      </c>
      <c r="E3" s="5" t="s">
        <v>1</v>
      </c>
      <c r="F3" s="5" t="s">
        <v>1</v>
      </c>
      <c r="G3" s="5" t="s">
        <v>1</v>
      </c>
      <c r="H3" s="5" t="s">
        <v>1</v>
      </c>
      <c r="I3" s="5" t="s">
        <v>1</v>
      </c>
      <c r="J3" s="5" t="s">
        <v>1</v>
      </c>
    </row>
    <row r="4" spans="1:10" ht="15" customHeight="1" x14ac:dyDescent="0.35">
      <c r="A4" s="5" t="s">
        <v>66</v>
      </c>
      <c r="B4" s="5" t="s">
        <v>66</v>
      </c>
      <c r="C4" s="5" t="s">
        <v>66</v>
      </c>
      <c r="D4" s="5" t="s">
        <v>66</v>
      </c>
      <c r="E4" s="5" t="s">
        <v>66</v>
      </c>
      <c r="F4" s="5" t="s">
        <v>66</v>
      </c>
      <c r="G4" s="5" t="s">
        <v>66</v>
      </c>
      <c r="H4" s="5" t="s">
        <v>66</v>
      </c>
      <c r="I4" s="5" t="s">
        <v>66</v>
      </c>
      <c r="J4" s="5" t="s">
        <v>66</v>
      </c>
    </row>
    <row r="5" spans="1:10" ht="15" customHeight="1" x14ac:dyDescent="0.35">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5">
      <c r="A7" s="5" t="s">
        <v>12</v>
      </c>
      <c r="B7" s="5" t="s">
        <v>225</v>
      </c>
      <c r="C7" s="5" t="s">
        <v>1</v>
      </c>
      <c r="D7" s="5" t="s">
        <v>1</v>
      </c>
      <c r="E7" s="5" t="s">
        <v>1</v>
      </c>
      <c r="F7" s="5" t="s">
        <v>1</v>
      </c>
      <c r="G7" s="5" t="s">
        <v>1</v>
      </c>
      <c r="H7" s="5" t="s">
        <v>1</v>
      </c>
      <c r="I7" s="5" t="s">
        <v>1</v>
      </c>
      <c r="J7" s="5" t="s">
        <v>1</v>
      </c>
    </row>
    <row r="8" spans="1:10" ht="15" customHeight="1" x14ac:dyDescent="0.35">
      <c r="A8" s="5" t="s">
        <v>66</v>
      </c>
      <c r="B8" s="5" t="s">
        <v>66</v>
      </c>
      <c r="C8" s="5" t="s">
        <v>66</v>
      </c>
      <c r="D8" s="5" t="s">
        <v>66</v>
      </c>
      <c r="E8" s="5" t="s">
        <v>66</v>
      </c>
      <c r="F8" s="5" t="s">
        <v>66</v>
      </c>
      <c r="G8" s="5" t="s">
        <v>66</v>
      </c>
      <c r="H8" s="5" t="s">
        <v>66</v>
      </c>
      <c r="I8" s="5" t="s">
        <v>66</v>
      </c>
      <c r="J8" s="5" t="s">
        <v>66</v>
      </c>
    </row>
    <row r="9" spans="1:10" ht="15" customHeight="1" x14ac:dyDescent="0.35">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5">
      <c r="A12" s="5" t="s">
        <v>15</v>
      </c>
      <c r="B12" s="5" t="s">
        <v>229</v>
      </c>
      <c r="C12" s="5" t="s">
        <v>1</v>
      </c>
      <c r="D12" s="5" t="s">
        <v>1</v>
      </c>
      <c r="E12" s="5" t="s">
        <v>1</v>
      </c>
      <c r="F12" s="5" t="s">
        <v>1</v>
      </c>
      <c r="G12" s="5" t="s">
        <v>1</v>
      </c>
      <c r="H12" s="5" t="s">
        <v>1</v>
      </c>
      <c r="I12" s="5" t="s">
        <v>1</v>
      </c>
      <c r="J12" s="5" t="s">
        <v>1</v>
      </c>
    </row>
    <row r="13" spans="1:10" ht="15" customHeight="1" x14ac:dyDescent="0.35">
      <c r="A13" s="5" t="s">
        <v>66</v>
      </c>
      <c r="B13" s="5" t="s">
        <v>66</v>
      </c>
      <c r="C13" s="5" t="s">
        <v>66</v>
      </c>
      <c r="D13" s="5" t="s">
        <v>66</v>
      </c>
      <c r="E13" s="5" t="s">
        <v>66</v>
      </c>
      <c r="F13" s="5" t="s">
        <v>66</v>
      </c>
      <c r="G13" s="5" t="s">
        <v>66</v>
      </c>
      <c r="H13" s="5" t="s">
        <v>66</v>
      </c>
      <c r="I13" s="5" t="s">
        <v>66</v>
      </c>
      <c r="J13" s="5" t="s">
        <v>66</v>
      </c>
    </row>
    <row r="14" spans="1:10" ht="15" customHeight="1" x14ac:dyDescent="0.35">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5">
      <c r="A16" s="5" t="s">
        <v>18</v>
      </c>
      <c r="B16" s="5" t="s">
        <v>231</v>
      </c>
      <c r="C16" s="5" t="s">
        <v>1</v>
      </c>
      <c r="D16" s="5" t="s">
        <v>1</v>
      </c>
      <c r="E16" s="5" t="s">
        <v>1</v>
      </c>
      <c r="F16" s="5" t="s">
        <v>1</v>
      </c>
      <c r="G16" s="5" t="s">
        <v>1</v>
      </c>
      <c r="H16" s="5" t="s">
        <v>1</v>
      </c>
      <c r="I16" s="5" t="s">
        <v>1</v>
      </c>
      <c r="J16" s="5" t="s">
        <v>1</v>
      </c>
    </row>
    <row r="17" spans="1:10" ht="15" customHeight="1" x14ac:dyDescent="0.35">
      <c r="A17" s="5" t="s">
        <v>66</v>
      </c>
      <c r="B17" s="5" t="s">
        <v>66</v>
      </c>
      <c r="C17" s="5" t="s">
        <v>66</v>
      </c>
      <c r="D17" s="5" t="s">
        <v>66</v>
      </c>
      <c r="E17" s="5" t="s">
        <v>66</v>
      </c>
      <c r="F17" s="5" t="s">
        <v>66</v>
      </c>
      <c r="G17" s="5" t="s">
        <v>66</v>
      </c>
      <c r="H17" s="5" t="s">
        <v>66</v>
      </c>
      <c r="I17" s="5" t="s">
        <v>66</v>
      </c>
      <c r="J17" s="5" t="s">
        <v>66</v>
      </c>
    </row>
    <row r="18" spans="1:10" ht="15" customHeight="1" x14ac:dyDescent="0.35">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workbookViewId="0">
      <selection activeCell="I1" sqref="F1:I1048576"/>
    </sheetView>
  </sheetViews>
  <sheetFormatPr defaultRowHeight="12.5" x14ac:dyDescent="0.25"/>
  <cols>
    <col min="1" max="1" width="6.54296875" customWidth="1"/>
    <col min="2" max="2" width="55" customWidth="1"/>
    <col min="3" max="3" width="10.453125" customWidth="1"/>
    <col min="4" max="5" width="21.453125" bestFit="1" customWidth="1"/>
  </cols>
  <sheetData>
    <row r="1" spans="1:5" ht="15" customHeight="1" x14ac:dyDescent="0.25">
      <c r="A1" s="7" t="s">
        <v>6</v>
      </c>
      <c r="B1" s="7" t="s">
        <v>117</v>
      </c>
      <c r="C1" s="7" t="s">
        <v>54</v>
      </c>
      <c r="D1" s="18" t="s">
        <v>235</v>
      </c>
      <c r="E1" s="7" t="s">
        <v>236</v>
      </c>
    </row>
    <row r="2" spans="1:5" ht="15" customHeight="1" x14ac:dyDescent="0.3">
      <c r="A2" s="8" t="s">
        <v>58</v>
      </c>
      <c r="B2" s="8" t="s">
        <v>237</v>
      </c>
      <c r="C2" s="8" t="s">
        <v>184</v>
      </c>
      <c r="D2" s="23"/>
      <c r="E2" s="23"/>
    </row>
    <row r="3" spans="1:5" ht="15" customHeight="1" x14ac:dyDescent="0.35">
      <c r="A3" s="5" t="s">
        <v>9</v>
      </c>
      <c r="B3" s="5" t="s">
        <v>238</v>
      </c>
      <c r="C3" s="5" t="s">
        <v>239</v>
      </c>
      <c r="D3" s="23">
        <v>9.1749898056993698E-3</v>
      </c>
      <c r="E3" s="23">
        <v>9.1749710224677608E-3</v>
      </c>
    </row>
    <row r="4" spans="1:5" ht="15" customHeight="1" x14ac:dyDescent="0.35">
      <c r="A4" s="5" t="s">
        <v>12</v>
      </c>
      <c r="B4" s="5" t="s">
        <v>240</v>
      </c>
      <c r="C4" s="5" t="s">
        <v>241</v>
      </c>
      <c r="D4" s="23">
        <v>2.8754387874962099E-3</v>
      </c>
      <c r="E4" s="23">
        <v>2.8909491747653501E-3</v>
      </c>
    </row>
    <row r="5" spans="1:5" ht="15" customHeight="1" x14ac:dyDescent="0.35">
      <c r="A5" s="5" t="s">
        <v>15</v>
      </c>
      <c r="B5" s="5" t="s">
        <v>242</v>
      </c>
      <c r="C5" s="5" t="s">
        <v>243</v>
      </c>
      <c r="D5" s="23">
        <v>4.6058897072909699E-3</v>
      </c>
      <c r="E5" s="23">
        <v>4.63073430957903E-3</v>
      </c>
    </row>
    <row r="6" spans="1:5" ht="15" customHeight="1" x14ac:dyDescent="0.35">
      <c r="A6" s="5" t="s">
        <v>18</v>
      </c>
      <c r="B6" s="5" t="s">
        <v>244</v>
      </c>
      <c r="C6" s="5" t="s">
        <v>245</v>
      </c>
      <c r="D6" s="23">
        <v>1.4352016555932801E-3</v>
      </c>
      <c r="E6" s="23">
        <v>1.31562487320145E-3</v>
      </c>
    </row>
    <row r="7" spans="1:5" ht="15" customHeight="1" x14ac:dyDescent="0.35">
      <c r="A7" s="5" t="s">
        <v>21</v>
      </c>
      <c r="B7" s="5" t="s">
        <v>246</v>
      </c>
      <c r="C7" s="5" t="s">
        <v>247</v>
      </c>
      <c r="D7" s="30"/>
      <c r="E7" s="30"/>
    </row>
    <row r="8" spans="1:5" ht="15" customHeight="1" x14ac:dyDescent="0.35">
      <c r="A8" s="5" t="s">
        <v>24</v>
      </c>
      <c r="B8" s="5" t="s">
        <v>248</v>
      </c>
      <c r="C8" s="5" t="s">
        <v>249</v>
      </c>
      <c r="D8" s="30"/>
      <c r="E8" s="30"/>
    </row>
    <row r="9" spans="1:5" ht="15" customHeight="1" x14ac:dyDescent="0.35">
      <c r="A9" s="5" t="s">
        <v>27</v>
      </c>
      <c r="B9" s="5" t="s">
        <v>250</v>
      </c>
      <c r="C9" s="5" t="s">
        <v>251</v>
      </c>
      <c r="D9" s="23">
        <v>1.4821849420083601E-3</v>
      </c>
      <c r="E9" s="23">
        <v>1.4901799869924499E-3</v>
      </c>
    </row>
    <row r="10" spans="1:5" ht="15" customHeight="1" x14ac:dyDescent="0.35">
      <c r="A10" s="5" t="s">
        <v>30</v>
      </c>
      <c r="B10" s="5" t="s">
        <v>252</v>
      </c>
      <c r="C10" s="5" t="s">
        <v>253</v>
      </c>
      <c r="D10" s="23">
        <v>1.9769038593163899E-2</v>
      </c>
      <c r="E10" s="23">
        <v>1.9701578707048001E-2</v>
      </c>
    </row>
    <row r="11" spans="1:5" ht="15" customHeight="1" x14ac:dyDescent="0.35">
      <c r="A11" s="5" t="s">
        <v>33</v>
      </c>
      <c r="B11" s="5" t="s">
        <v>254</v>
      </c>
      <c r="C11" s="5" t="s">
        <v>255</v>
      </c>
      <c r="D11" s="23">
        <v>0</v>
      </c>
      <c r="E11" s="23">
        <v>0</v>
      </c>
    </row>
    <row r="12" spans="1:5" ht="15" customHeight="1" x14ac:dyDescent="0.35">
      <c r="A12" s="5" t="s">
        <v>36</v>
      </c>
      <c r="B12" s="5" t="s">
        <v>256</v>
      </c>
      <c r="C12" s="5" t="s">
        <v>249</v>
      </c>
      <c r="D12" s="30"/>
      <c r="E12" s="30"/>
    </row>
    <row r="13" spans="1:5" ht="15" customHeight="1" x14ac:dyDescent="0.3">
      <c r="A13" s="8" t="s">
        <v>96</v>
      </c>
      <c r="B13" s="8" t="s">
        <v>257</v>
      </c>
      <c r="C13" s="8" t="s">
        <v>258</v>
      </c>
      <c r="D13" s="36"/>
      <c r="E13" s="36"/>
    </row>
    <row r="14" spans="1:5" ht="15" customHeight="1" x14ac:dyDescent="0.35">
      <c r="A14" s="5" t="s">
        <v>9</v>
      </c>
      <c r="B14" s="5" t="s">
        <v>259</v>
      </c>
      <c r="C14" s="5" t="s">
        <v>260</v>
      </c>
      <c r="D14" s="31">
        <v>99943190800</v>
      </c>
      <c r="E14" s="31">
        <v>99944190800</v>
      </c>
    </row>
    <row r="15" spans="1:5" ht="15" customHeight="1" x14ac:dyDescent="0.35">
      <c r="A15" s="5"/>
      <c r="B15" s="5" t="s">
        <v>261</v>
      </c>
      <c r="C15" s="5" t="s">
        <v>262</v>
      </c>
      <c r="D15" s="31">
        <v>99943190800</v>
      </c>
      <c r="E15" s="31">
        <v>99944190800</v>
      </c>
    </row>
    <row r="16" spans="1:5" ht="15" customHeight="1" x14ac:dyDescent="0.35">
      <c r="A16" s="5"/>
      <c r="B16" s="5" t="s">
        <v>263</v>
      </c>
      <c r="C16" s="5" t="s">
        <v>264</v>
      </c>
      <c r="D16" s="30">
        <v>9994319.0800000001</v>
      </c>
      <c r="E16" s="30">
        <v>9994419.0800000001</v>
      </c>
    </row>
    <row r="17" spans="1:5" ht="15" customHeight="1" x14ac:dyDescent="0.35">
      <c r="A17" s="5" t="s">
        <v>12</v>
      </c>
      <c r="B17" s="5" t="s">
        <v>265</v>
      </c>
      <c r="C17" s="5" t="s">
        <v>266</v>
      </c>
      <c r="D17" s="31">
        <v>0</v>
      </c>
      <c r="E17" s="31">
        <v>-1000000</v>
      </c>
    </row>
    <row r="18" spans="1:5" ht="15" customHeight="1" x14ac:dyDescent="0.35">
      <c r="A18" s="5"/>
      <c r="B18" s="5" t="s">
        <v>267</v>
      </c>
      <c r="C18" s="5" t="s">
        <v>268</v>
      </c>
      <c r="D18" s="30">
        <v>0</v>
      </c>
      <c r="E18" s="30">
        <v>0</v>
      </c>
    </row>
    <row r="19" spans="1:5" ht="15" customHeight="1" x14ac:dyDescent="0.35">
      <c r="A19" s="5"/>
      <c r="B19" s="5" t="s">
        <v>269</v>
      </c>
      <c r="C19" s="5" t="s">
        <v>270</v>
      </c>
      <c r="D19" s="31">
        <v>0</v>
      </c>
      <c r="E19" s="31">
        <v>0</v>
      </c>
    </row>
    <row r="20" spans="1:5" ht="15" customHeight="1" x14ac:dyDescent="0.35">
      <c r="A20" s="5"/>
      <c r="B20" s="5" t="s">
        <v>271</v>
      </c>
      <c r="C20" s="5" t="s">
        <v>272</v>
      </c>
      <c r="D20" s="30">
        <v>0</v>
      </c>
      <c r="E20" s="31">
        <v>-100</v>
      </c>
    </row>
    <row r="21" spans="1:5" ht="15" customHeight="1" x14ac:dyDescent="0.35">
      <c r="A21" s="5"/>
      <c r="B21" s="5" t="s">
        <v>273</v>
      </c>
      <c r="C21" s="5" t="s">
        <v>274</v>
      </c>
      <c r="D21" s="31">
        <v>0</v>
      </c>
      <c r="E21" s="31">
        <v>-1000000</v>
      </c>
    </row>
    <row r="22" spans="1:5" ht="15" customHeight="1" x14ac:dyDescent="0.35">
      <c r="A22" s="5" t="s">
        <v>15</v>
      </c>
      <c r="B22" s="5" t="s">
        <v>275</v>
      </c>
      <c r="C22" s="5" t="s">
        <v>276</v>
      </c>
      <c r="D22" s="31">
        <v>99943190800</v>
      </c>
      <c r="E22" s="31">
        <v>99943190800</v>
      </c>
    </row>
    <row r="23" spans="1:5" ht="15" customHeight="1" x14ac:dyDescent="0.35">
      <c r="A23" s="5"/>
      <c r="B23" s="5" t="s">
        <v>277</v>
      </c>
      <c r="C23" s="5" t="s">
        <v>278</v>
      </c>
      <c r="D23" s="31">
        <v>99943190800</v>
      </c>
      <c r="E23" s="31">
        <v>99943190800</v>
      </c>
    </row>
    <row r="24" spans="1:5" ht="15" customHeight="1" x14ac:dyDescent="0.35">
      <c r="A24" s="5"/>
      <c r="B24" s="5" t="s">
        <v>279</v>
      </c>
      <c r="C24" s="5" t="s">
        <v>280</v>
      </c>
      <c r="D24" s="30">
        <v>9994319.0800000001</v>
      </c>
      <c r="E24" s="30">
        <v>9994319.0800000001</v>
      </c>
    </row>
    <row r="25" spans="1:5" ht="15" customHeight="1" x14ac:dyDescent="0.35">
      <c r="A25" s="5" t="s">
        <v>18</v>
      </c>
      <c r="B25" s="5" t="s">
        <v>281</v>
      </c>
      <c r="C25" s="5" t="s">
        <v>282</v>
      </c>
      <c r="D25" s="23">
        <v>0.99683027530475798</v>
      </c>
      <c r="E25" s="23">
        <v>0.99683027530475798</v>
      </c>
    </row>
    <row r="26" spans="1:5" ht="15" customHeight="1" x14ac:dyDescent="0.35">
      <c r="A26" s="5" t="s">
        <v>21</v>
      </c>
      <c r="B26" s="5" t="s">
        <v>283</v>
      </c>
      <c r="C26" s="5" t="s">
        <v>284</v>
      </c>
      <c r="D26" s="23">
        <v>0.99839999999999995</v>
      </c>
      <c r="E26" s="23">
        <v>0.99839999999999995</v>
      </c>
    </row>
    <row r="27" spans="1:5" ht="15" customHeight="1" x14ac:dyDescent="0.35">
      <c r="A27" s="5" t="s">
        <v>24</v>
      </c>
      <c r="B27" s="5" t="s">
        <v>285</v>
      </c>
      <c r="C27" s="5" t="s">
        <v>286</v>
      </c>
      <c r="D27" s="23">
        <v>0.99650000000000005</v>
      </c>
      <c r="E27" s="23">
        <v>0.99650000000000005</v>
      </c>
    </row>
    <row r="28" spans="1:5" ht="15" customHeight="1" x14ac:dyDescent="0.35">
      <c r="A28" s="5" t="s">
        <v>27</v>
      </c>
      <c r="B28" s="5" t="s">
        <v>287</v>
      </c>
      <c r="C28" s="5" t="s">
        <v>288</v>
      </c>
      <c r="D28" s="31">
        <v>119</v>
      </c>
      <c r="E28" s="31">
        <v>119</v>
      </c>
    </row>
    <row r="29" spans="1:5" ht="15" customHeight="1" x14ac:dyDescent="0.35">
      <c r="A29" s="5" t="s">
        <v>30</v>
      </c>
      <c r="B29" s="5" t="s">
        <v>289</v>
      </c>
      <c r="C29" s="5" t="s">
        <v>290</v>
      </c>
      <c r="D29" s="30">
        <v>12177.43</v>
      </c>
      <c r="E29" s="30">
        <v>12111.16</v>
      </c>
    </row>
    <row r="30" spans="1:5" ht="15" customHeight="1" x14ac:dyDescent="0.35">
      <c r="A30" s="5" t="s">
        <v>33</v>
      </c>
      <c r="B30" s="5" t="s">
        <v>291</v>
      </c>
      <c r="C30" s="5" t="s">
        <v>292</v>
      </c>
      <c r="D30" s="30"/>
      <c r="E30" s="30"/>
    </row>
    <row r="31" spans="1:5" ht="15" customHeight="1" x14ac:dyDescent="0.35">
      <c r="A31" s="9" t="s">
        <v>293</v>
      </c>
      <c r="B31" s="9" t="s">
        <v>293</v>
      </c>
      <c r="C31" s="9" t="s">
        <v>293</v>
      </c>
      <c r="D31" s="12"/>
      <c r="E31" s="12"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20" sqref="D20"/>
    </sheetView>
  </sheetViews>
  <sheetFormatPr defaultRowHeight="12.5" x14ac:dyDescent="0.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x14ac:dyDescent="0.25">
      <c r="A1" s="44" t="s">
        <v>6</v>
      </c>
      <c r="B1" s="44" t="s">
        <v>294</v>
      </c>
      <c r="C1" s="44" t="s">
        <v>295</v>
      </c>
      <c r="D1" s="44" t="s">
        <v>296</v>
      </c>
      <c r="E1" s="44"/>
      <c r="F1" s="44"/>
    </row>
    <row r="2" spans="1:6" ht="15" customHeight="1" x14ac:dyDescent="0.25">
      <c r="A2" s="44"/>
      <c r="B2" s="44"/>
      <c r="C2" s="44"/>
      <c r="D2" s="7" t="s">
        <v>297</v>
      </c>
      <c r="E2" s="7" t="s">
        <v>298</v>
      </c>
      <c r="F2" s="7" t="s">
        <v>299</v>
      </c>
    </row>
    <row r="3" spans="1:6" ht="15" customHeight="1" x14ac:dyDescent="0.3">
      <c r="A3" s="8" t="s">
        <v>58</v>
      </c>
      <c r="B3" s="8" t="s">
        <v>300</v>
      </c>
      <c r="C3" s="8"/>
      <c r="D3" s="8"/>
      <c r="E3" s="8"/>
      <c r="F3" s="8"/>
    </row>
    <row r="4" spans="1:6" ht="15" customHeight="1" x14ac:dyDescent="0.35">
      <c r="A4" s="5" t="s">
        <v>66</v>
      </c>
      <c r="B4" s="5" t="s">
        <v>66</v>
      </c>
      <c r="C4" s="5" t="s">
        <v>66</v>
      </c>
      <c r="D4" s="5" t="s">
        <v>66</v>
      </c>
      <c r="E4" s="5" t="s">
        <v>66</v>
      </c>
      <c r="F4" s="5" t="s">
        <v>66</v>
      </c>
    </row>
    <row r="5" spans="1:6" ht="15" customHeight="1" x14ac:dyDescent="0.35">
      <c r="A5" s="5"/>
      <c r="B5" s="5"/>
      <c r="C5" s="5" t="s">
        <v>1</v>
      </c>
      <c r="D5" s="5" t="s">
        <v>1</v>
      </c>
      <c r="E5" s="5" t="s">
        <v>1</v>
      </c>
      <c r="F5" s="5" t="s">
        <v>1</v>
      </c>
    </row>
    <row r="6" spans="1:6" ht="15" customHeight="1" x14ac:dyDescent="0.3">
      <c r="A6" s="8" t="s">
        <v>96</v>
      </c>
      <c r="B6" s="8" t="s">
        <v>301</v>
      </c>
      <c r="C6" s="8"/>
      <c r="D6" s="8"/>
      <c r="E6" s="8"/>
      <c r="F6" s="8"/>
    </row>
    <row r="7" spans="1:6" ht="15" customHeight="1" x14ac:dyDescent="0.35">
      <c r="A7" s="5" t="s">
        <v>66</v>
      </c>
      <c r="B7" s="5" t="s">
        <v>66</v>
      </c>
      <c r="C7" s="5" t="s">
        <v>66</v>
      </c>
      <c r="D7" s="5" t="s">
        <v>66</v>
      </c>
      <c r="E7" s="5" t="s">
        <v>66</v>
      </c>
      <c r="F7" s="5" t="s">
        <v>66</v>
      </c>
    </row>
    <row r="8" spans="1:6" ht="15" customHeight="1" x14ac:dyDescent="0.35">
      <c r="A8" s="5"/>
      <c r="B8" s="5"/>
      <c r="C8" s="5" t="s">
        <v>1</v>
      </c>
      <c r="D8" s="5" t="s">
        <v>1</v>
      </c>
      <c r="E8" s="5" t="s">
        <v>1</v>
      </c>
      <c r="F8" s="5" t="s">
        <v>1</v>
      </c>
    </row>
    <row r="9" spans="1:6" ht="15" customHeight="1" x14ac:dyDescent="0.3">
      <c r="A9" s="8" t="s">
        <v>144</v>
      </c>
      <c r="B9" s="8" t="s">
        <v>302</v>
      </c>
      <c r="C9" s="8"/>
      <c r="D9" s="8"/>
      <c r="E9" s="8"/>
      <c r="F9" s="8"/>
    </row>
    <row r="10" spans="1:6" ht="15" customHeight="1" x14ac:dyDescent="0.35">
      <c r="A10" s="5" t="s">
        <v>66</v>
      </c>
      <c r="B10" s="5" t="s">
        <v>66</v>
      </c>
      <c r="C10" s="5" t="s">
        <v>66</v>
      </c>
      <c r="D10" s="5" t="s">
        <v>66</v>
      </c>
      <c r="E10" s="5" t="s">
        <v>66</v>
      </c>
      <c r="F10" s="5" t="s">
        <v>66</v>
      </c>
    </row>
    <row r="11" spans="1:6" ht="15" customHeight="1" x14ac:dyDescent="0.35">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5">
      <c r="A13" s="5" t="s">
        <v>66</v>
      </c>
      <c r="B13" s="5" t="s">
        <v>66</v>
      </c>
      <c r="C13" s="5" t="s">
        <v>66</v>
      </c>
      <c r="D13" s="5" t="s">
        <v>66</v>
      </c>
      <c r="E13" s="5" t="s">
        <v>66</v>
      </c>
      <c r="F13" s="5" t="s">
        <v>66</v>
      </c>
    </row>
    <row r="14" spans="1:6" ht="15" customHeight="1" x14ac:dyDescent="0.35">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5">
      <c r="A16" s="5" t="s">
        <v>66</v>
      </c>
      <c r="B16" s="5" t="s">
        <v>66</v>
      </c>
      <c r="C16" s="5" t="s">
        <v>66</v>
      </c>
      <c r="D16" s="5" t="s">
        <v>66</v>
      </c>
      <c r="E16" s="5" t="s">
        <v>66</v>
      </c>
      <c r="F16" s="5" t="s">
        <v>66</v>
      </c>
    </row>
    <row r="17" spans="1:6" ht="15" customHeight="1" x14ac:dyDescent="0.35">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5">
      <c r="A19" s="5" t="s">
        <v>66</v>
      </c>
      <c r="B19" s="5" t="s">
        <v>66</v>
      </c>
      <c r="C19" s="5" t="s">
        <v>66</v>
      </c>
      <c r="D19" s="5" t="s">
        <v>66</v>
      </c>
      <c r="E19" s="5" t="s">
        <v>66</v>
      </c>
      <c r="F19" s="5" t="s">
        <v>66</v>
      </c>
    </row>
    <row r="20" spans="1:6" ht="15" customHeight="1" x14ac:dyDescent="0.3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activeCell="B21" sqref="B21"/>
    </sheetView>
  </sheetViews>
  <sheetFormatPr defaultRowHeight="12.5" x14ac:dyDescent="0.25"/>
  <cols>
    <col min="1" max="1" width="6.54296875" customWidth="1"/>
    <col min="2" max="2" width="53.453125" customWidth="1"/>
    <col min="3" max="3" width="24.1796875" customWidth="1"/>
    <col min="4" max="4" width="20.54296875" customWidth="1"/>
  </cols>
  <sheetData>
    <row r="1" spans="1:4" ht="15" customHeight="1" x14ac:dyDescent="0.25">
      <c r="A1" s="44" t="s">
        <v>6</v>
      </c>
      <c r="B1" s="44" t="s">
        <v>117</v>
      </c>
      <c r="C1" s="44" t="s">
        <v>306</v>
      </c>
      <c r="D1" s="44"/>
    </row>
    <row r="2" spans="1:4" ht="15" customHeight="1" x14ac:dyDescent="0.25">
      <c r="A2" s="44"/>
      <c r="B2" s="44"/>
      <c r="C2" s="7" t="s">
        <v>307</v>
      </c>
      <c r="D2" s="7" t="s">
        <v>308</v>
      </c>
    </row>
    <row r="3" spans="1:4" ht="15" customHeight="1" x14ac:dyDescent="0.35">
      <c r="A3" s="5" t="s">
        <v>9</v>
      </c>
      <c r="B3" s="5" t="s">
        <v>309</v>
      </c>
      <c r="C3" s="5" t="s">
        <v>1</v>
      </c>
      <c r="D3" s="5" t="s">
        <v>1</v>
      </c>
    </row>
    <row r="4" spans="1:4" ht="15" customHeight="1" x14ac:dyDescent="0.35">
      <c r="A4" s="5" t="s">
        <v>66</v>
      </c>
      <c r="B4" s="5" t="s">
        <v>66</v>
      </c>
      <c r="C4" s="5" t="s">
        <v>66</v>
      </c>
      <c r="D4" s="5" t="s">
        <v>66</v>
      </c>
    </row>
    <row r="5" spans="1:4" ht="15" customHeight="1" x14ac:dyDescent="0.35">
      <c r="A5" s="5"/>
      <c r="B5" s="5"/>
      <c r="C5" s="5" t="s">
        <v>1</v>
      </c>
      <c r="D5" s="5" t="s">
        <v>1</v>
      </c>
    </row>
    <row r="6" spans="1:4" ht="15" customHeight="1" x14ac:dyDescent="0.35">
      <c r="A6" s="5" t="s">
        <v>96</v>
      </c>
      <c r="B6" s="5" t="s">
        <v>310</v>
      </c>
      <c r="C6" s="5" t="s">
        <v>1</v>
      </c>
      <c r="D6" s="5" t="s">
        <v>1</v>
      </c>
    </row>
    <row r="7" spans="1:4" ht="15" customHeight="1" x14ac:dyDescent="0.35">
      <c r="A7" s="5" t="s">
        <v>66</v>
      </c>
      <c r="B7" s="5" t="s">
        <v>66</v>
      </c>
      <c r="C7" s="5" t="s">
        <v>66</v>
      </c>
      <c r="D7" s="5" t="s">
        <v>66</v>
      </c>
    </row>
    <row r="8" spans="1:4" ht="15" customHeight="1" x14ac:dyDescent="0.35">
      <c r="A8" s="5"/>
      <c r="B8" s="5"/>
      <c r="C8" s="5" t="s">
        <v>1</v>
      </c>
      <c r="D8" s="5" t="s">
        <v>1</v>
      </c>
    </row>
    <row r="9" spans="1:4" ht="15" customHeight="1" x14ac:dyDescent="0.35">
      <c r="A9" s="5" t="s">
        <v>144</v>
      </c>
      <c r="B9" s="5" t="s">
        <v>311</v>
      </c>
      <c r="C9" s="5" t="s">
        <v>1</v>
      </c>
      <c r="D9" s="5" t="s">
        <v>1</v>
      </c>
    </row>
    <row r="10" spans="1:4" ht="15" customHeight="1" x14ac:dyDescent="0.35">
      <c r="A10" s="5" t="s">
        <v>66</v>
      </c>
      <c r="B10" s="5" t="s">
        <v>66</v>
      </c>
      <c r="C10" s="5" t="s">
        <v>66</v>
      </c>
      <c r="D10" s="5" t="s">
        <v>66</v>
      </c>
    </row>
    <row r="11" spans="1:4" ht="15" customHeight="1" x14ac:dyDescent="0.35">
      <c r="A11" s="5"/>
      <c r="B11" s="5"/>
      <c r="C11" s="5" t="s">
        <v>1</v>
      </c>
      <c r="D11" s="5" t="s">
        <v>1</v>
      </c>
    </row>
    <row r="12" spans="1:4" ht="15" customHeight="1" x14ac:dyDescent="0.35">
      <c r="A12" s="5" t="s">
        <v>147</v>
      </c>
      <c r="B12" s="5" t="s">
        <v>312</v>
      </c>
      <c r="C12" s="5" t="s">
        <v>1</v>
      </c>
      <c r="D12" s="5" t="s">
        <v>1</v>
      </c>
    </row>
    <row r="13" spans="1:4" ht="15" customHeight="1" x14ac:dyDescent="0.35">
      <c r="A13" s="5" t="s">
        <v>66</v>
      </c>
      <c r="B13" s="5" t="s">
        <v>66</v>
      </c>
      <c r="C13" s="5" t="s">
        <v>66</v>
      </c>
      <c r="D13" s="5" t="s">
        <v>66</v>
      </c>
    </row>
    <row r="14" spans="1:4" ht="15" customHeight="1" x14ac:dyDescent="0.35">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5" x14ac:dyDescent="0.25"/>
  <cols>
    <col min="1" max="1" width="6.54296875" customWidth="1"/>
    <col min="2" max="2" width="29.54296875" customWidth="1"/>
    <col min="3" max="7" width="14.1796875" customWidth="1"/>
  </cols>
  <sheetData>
    <row r="1" spans="1:7" ht="15" customHeight="1" x14ac:dyDescent="0.25">
      <c r="A1" s="44" t="s">
        <v>6</v>
      </c>
      <c r="B1" s="44" t="s">
        <v>59</v>
      </c>
      <c r="C1" s="44" t="s">
        <v>235</v>
      </c>
      <c r="D1" s="44"/>
      <c r="E1" s="44" t="s">
        <v>236</v>
      </c>
      <c r="F1" s="44"/>
      <c r="G1" s="44" t="s">
        <v>57</v>
      </c>
    </row>
    <row r="2" spans="1:7" ht="15" customHeight="1" x14ac:dyDescent="0.25">
      <c r="A2" s="44"/>
      <c r="B2" s="44"/>
      <c r="C2" s="7" t="s">
        <v>307</v>
      </c>
      <c r="D2" s="7" t="s">
        <v>313</v>
      </c>
      <c r="E2" s="7" t="s">
        <v>307</v>
      </c>
      <c r="F2" s="7" t="s">
        <v>313</v>
      </c>
      <c r="G2" s="44"/>
    </row>
    <row r="3" spans="1:7" ht="15" customHeight="1" x14ac:dyDescent="0.3">
      <c r="A3" s="8" t="s">
        <v>61</v>
      </c>
      <c r="B3" s="8" t="s">
        <v>62</v>
      </c>
      <c r="C3" s="8" t="s">
        <v>1</v>
      </c>
      <c r="D3" s="8" t="s">
        <v>1</v>
      </c>
      <c r="E3" s="8" t="s">
        <v>1</v>
      </c>
      <c r="F3" s="8" t="s">
        <v>1</v>
      </c>
      <c r="G3" s="8" t="s">
        <v>1</v>
      </c>
    </row>
    <row r="4" spans="1:7" ht="15" customHeight="1" x14ac:dyDescent="0.35">
      <c r="A4" s="5" t="s">
        <v>1</v>
      </c>
      <c r="B4" s="5" t="s">
        <v>314</v>
      </c>
      <c r="C4" s="5" t="s">
        <v>1</v>
      </c>
      <c r="D4" s="5" t="s">
        <v>1</v>
      </c>
      <c r="E4" s="5" t="s">
        <v>1</v>
      </c>
      <c r="F4" s="5" t="s">
        <v>1</v>
      </c>
      <c r="G4" s="5" t="s">
        <v>1</v>
      </c>
    </row>
    <row r="5" spans="1:7" ht="15" customHeight="1" x14ac:dyDescent="0.35">
      <c r="A5" s="5" t="s">
        <v>1</v>
      </c>
      <c r="B5" s="5" t="s">
        <v>67</v>
      </c>
      <c r="C5" s="5" t="s">
        <v>1</v>
      </c>
      <c r="D5" s="5" t="s">
        <v>1</v>
      </c>
      <c r="E5" s="5" t="s">
        <v>1</v>
      </c>
      <c r="F5" s="5" t="s">
        <v>1</v>
      </c>
      <c r="G5" s="5" t="s">
        <v>1</v>
      </c>
    </row>
    <row r="6" spans="1:7" ht="15" customHeight="1" x14ac:dyDescent="0.35">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5">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5">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5">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5">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5">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5">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5">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5">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e686c246e0f14bcc91a6a2e002dbce84.psdsxs" Id="R382a62dc289540c0" /></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P8JhBQhmz68RNnp2RYUeMYKD1ASGjPwWSRZgVKyZmFk=</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cmPCLmO3Gx+PFULFPH+HJlPRaqgh1gkK6u3HtdwfeIM=</DigestValue>
    </Reference>
  </SignedInfo>
  <SignatureValue>VxjN4usVfsHzOq9xUvUNAvrLtHcXTuBC3PyBqeuwJG5q+v5Ve8qUkmapPBDS1c1+7pRuxehsUQv/
6nUFsQoXZvAnJyu5e/M2PqUV7RFNb1LOCOMfivOROw7K63jFlwYO2SYnkt2XCEYo+aK9LjESuRSS
6ly/Hk5FSaplVDnp0EfYivJJryJrl3qO+PbAHSF3SaggHeio3GyLVKYBmWzE9DIqkFG9q51uwJ9w
1UXJzqVKC1sSvi+jZU7Jgw4xcWryDzB4L02vRhwI117Mb8VfqU4qJmpNtqm4gAWLr7mpl/7/g16u
FmmkQVO1s7mb/kqjc4KKuL/C3LTkDnkPCgpgag==</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SmqMA7gfareyCeN/7+Yw6VMrXVr5SRbOyIcjguwVAh8=</DigestValue>
      </Reference>
      <Reference URI="/xl/comments1.xml?ContentType=application/vnd.openxmlformats-officedocument.spreadsheetml.comments+xml">
        <DigestMethod Algorithm="http://www.w3.org/2001/04/xmlenc#sha256"/>
        <DigestValue>kzhJwxOWmpjf85nBGaobLIioooVDA3yO65D9ByNo83M=</DigestValue>
      </Reference>
      <Reference URI="/xl/comments2.xml?ContentType=application/vnd.openxmlformats-officedocument.spreadsheetml.comments+xml">
        <DigestMethod Algorithm="http://www.w3.org/2001/04/xmlenc#sha256"/>
        <DigestValue>vfEdoRFSFkj0opebKBIuCI0KUYQH77EuTC9S03IPAIo=</DigestValue>
      </Reference>
      <Reference URI="/xl/comments3.xml?ContentType=application/vnd.openxmlformats-officedocument.spreadsheetml.comments+xml">
        <DigestMethod Algorithm="http://www.w3.org/2001/04/xmlenc#sha256"/>
        <DigestValue>ikWm93UfFDL8E6pQ7ouQIxjZ/t6veUFjjS1+pQlHbeI=</DigestValue>
      </Reference>
      <Reference URI="/xl/comments4.xml?ContentType=application/vnd.openxmlformats-officedocument.spreadsheetml.comments+xml">
        <DigestMethod Algorithm="http://www.w3.org/2001/04/xmlenc#sha256"/>
        <DigestValue>jO/U5SGFYBTBoGCt6heZf4WEl2PhwZoF7fdVq4ADNSk=</DigestValue>
      </Reference>
      <Reference URI="/xl/comments5.xml?ContentType=application/vnd.openxmlformats-officedocument.spreadsheetml.comments+xml">
        <DigestMethod Algorithm="http://www.w3.org/2001/04/xmlenc#sha256"/>
        <DigestValue>upLDzqds7sVLH4XRN0sOsfL2PXKDbkLYFpyKVANPYso=</DigestValue>
      </Reference>
      <Reference URI="/xl/comments6.xml?ContentType=application/vnd.openxmlformats-officedocument.spreadsheetml.comments+xml">
        <DigestMethod Algorithm="http://www.w3.org/2001/04/xmlenc#sha256"/>
        <DigestValue>EU2UJo+iTkkr3BB5DcyPJNGtM4kdjaltFtl9L3pKYII=</DigestValue>
      </Reference>
      <Reference URI="/xl/drawings/vmlDrawing1.vml?ContentType=application/vnd.openxmlformats-officedocument.vmlDrawing">
        <DigestMethod Algorithm="http://www.w3.org/2001/04/xmlenc#sha256"/>
        <DigestValue>U2Gwu0X7lx7OGIW8YTW4gD9uXexlBSy27w0aUZZBuc0=</DigestValue>
      </Reference>
      <Reference URI="/xl/drawings/vmlDrawing2.vml?ContentType=application/vnd.openxmlformats-officedocument.vmlDrawing">
        <DigestMethod Algorithm="http://www.w3.org/2001/04/xmlenc#sha256"/>
        <DigestValue>ul6TQpnrpq72QIXS5AXhXEhXM1gCPeZgDRJ8fFE8AS4=</DigestValue>
      </Reference>
      <Reference URI="/xl/drawings/vmlDrawing3.vml?ContentType=application/vnd.openxmlformats-officedocument.vmlDrawing">
        <DigestMethod Algorithm="http://www.w3.org/2001/04/xmlenc#sha256"/>
        <DigestValue>revQjH+ILJQucHGVswVtbhj0rklo5fSpivU00D8ymOQ=</DigestValue>
      </Reference>
      <Reference URI="/xl/drawings/vmlDrawing4.vml?ContentType=application/vnd.openxmlformats-officedocument.vmlDrawing">
        <DigestMethod Algorithm="http://www.w3.org/2001/04/xmlenc#sha256"/>
        <DigestValue>NlXdGKfdF30EIDIY2kHA+Y9Mc+eAb5QQp0hfKkZ/zYg=</DigestValue>
      </Reference>
      <Reference URI="/xl/drawings/vmlDrawing5.vml?ContentType=application/vnd.openxmlformats-officedocument.vmlDrawing">
        <DigestMethod Algorithm="http://www.w3.org/2001/04/xmlenc#sha256"/>
        <DigestValue>3hHqn2TTaw3bYoj+zuuflNLGP/vD6vxXM2l5fC0T/Zk=</DigestValue>
      </Reference>
      <Reference URI="/xl/drawings/vmlDrawing6.vml?ContentType=application/vnd.openxmlformats-officedocument.vmlDrawing">
        <DigestMethod Algorithm="http://www.w3.org/2001/04/xmlenc#sha256"/>
        <DigestValue>VWSmC9KqD/u2t7emEadMmZ9/5+mBSSgZDyMLIJTB584=</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10.bin?ContentType=application/vnd.openxmlformats-officedocument.spreadsheetml.printerSettings">
        <DigestMethod Algorithm="http://www.w3.org/2001/04/xmlenc#sha256"/>
        <DigestValue>Vbv9Jm2TApj/MdbjgfjeGQRtnf9T0DpGVJocsUrNaJc=</DigestValue>
      </Reference>
      <Reference URI="/xl/printerSettings/printerSettings11.bin?ContentType=application/vnd.openxmlformats-officedocument.spreadsheetml.printerSettings">
        <DigestMethod Algorithm="http://www.w3.org/2001/04/xmlenc#sha256"/>
        <DigestValue>Vbv9Jm2TApj/MdbjgfjeGQRtnf9T0DpGVJocsUrNaJc=</DigestValue>
      </Reference>
      <Reference URI="/xl/printerSettings/printerSettings12.bin?ContentType=application/vnd.openxmlformats-officedocument.spreadsheetml.printerSettings">
        <DigestMethod Algorithm="http://www.w3.org/2001/04/xmlenc#sha256"/>
        <DigestValue>Vbv9Jm2TApj/MdbjgfjeGQRtnf9T0DpGVJocsUrNaJc=</DigestValue>
      </Reference>
      <Reference URI="/xl/printerSettings/printerSettings13.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Vbv9Jm2TApj/MdbjgfjeGQRtnf9T0DpGVJocsUrNaJc=</DigestValue>
      </Reference>
      <Reference URI="/xl/printerSettings/printerSettings4.bin?ContentType=application/vnd.openxmlformats-officedocument.spreadsheetml.printerSettings">
        <DigestMethod Algorithm="http://www.w3.org/2001/04/xmlenc#sha256"/>
        <DigestValue>Vbv9Jm2TApj/MdbjgfjeGQRtnf9T0DpGVJocsUrNaJc=</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printerSettings/printerSettings6.bin?ContentType=application/vnd.openxmlformats-officedocument.spreadsheetml.printerSettings">
        <DigestMethod Algorithm="http://www.w3.org/2001/04/xmlenc#sha256"/>
        <DigestValue>Vbv9Jm2TApj/MdbjgfjeGQRtnf9T0DpGVJocsUrNaJc=</DigestValue>
      </Reference>
      <Reference URI="/xl/printerSettings/printerSettings7.bin?ContentType=application/vnd.openxmlformats-officedocument.spreadsheetml.printerSettings">
        <DigestMethod Algorithm="http://www.w3.org/2001/04/xmlenc#sha256"/>
        <DigestValue>Vbv9Jm2TApj/MdbjgfjeGQRtnf9T0DpGVJocsUrNaJc=</DigestValue>
      </Reference>
      <Reference URI="/xl/printerSettings/printerSettings8.bin?ContentType=application/vnd.openxmlformats-officedocument.spreadsheetml.printerSettings">
        <DigestMethod Algorithm="http://www.w3.org/2001/04/xmlenc#sha256"/>
        <DigestValue>Vbv9Jm2TApj/MdbjgfjeGQRtnf9T0DpGVJocsUrNaJc=</DigestValue>
      </Reference>
      <Reference URI="/xl/printerSettings/printerSettings9.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bvhNPomy+vOFdEjHiiWwj5xfnvD8fi/1in3Rcr5Znx8=</DigestValue>
      </Reference>
      <Reference URI="/xl/styles.xml?ContentType=application/vnd.openxmlformats-officedocument.spreadsheetml.styles+xml">
        <DigestMethod Algorithm="http://www.w3.org/2001/04/xmlenc#sha256"/>
        <DigestValue>hkw470Q3wHk3eQJ9Fr+SRGCN6/0BCapEW8TdmrEyN4M=</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gTKEaCEyYVBhEfGxli198GdP/MG++EbWQk0KpPPaSEs=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ndnuurGqM35SuWOrSTyz1CGyruJ4WBaShXt4i3PtKZ0=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vm8sXxkhd6knDNQeEnNz5lr9WaJqYpyq2eYvmgdlkjk=</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57mSdDoK/jo+2cERXC41psYs+vCf4FZ9pFoNyUMp51A=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YIxwrqwRlOHjVcJbfTY4xBXH1wGGSSPUujpjOULmjVY=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edkmen+MWC2x7Tu9HWrcazpgqSLlTH8/CKOdFHGyXis=</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gl4uk711JTN6i7UzJ6s+5AKKtPf51wOp6naV84osItc=</DigestValue>
      </Reference>
      <Reference URI="/xl/worksheets/sheet1.xml?ContentType=application/vnd.openxmlformats-officedocument.spreadsheetml.worksheet+xml">
        <DigestMethod Algorithm="http://www.w3.org/2001/04/xmlenc#sha256"/>
        <DigestValue>WCcevspaXRNY4IqNi2eNvbNfLVjLHH2WbCkeyQh0C2w=</DigestValue>
      </Reference>
      <Reference URI="/xl/worksheets/sheet10.xml?ContentType=application/vnd.openxmlformats-officedocument.spreadsheetml.worksheet+xml">
        <DigestMethod Algorithm="http://www.w3.org/2001/04/xmlenc#sha256"/>
        <DigestValue>garpEOb/09rCMOlFRWW0i4Ys2Mh4HgN1vrQ+CIdmgas=</DigestValue>
      </Reference>
      <Reference URI="/xl/worksheets/sheet11.xml?ContentType=application/vnd.openxmlformats-officedocument.spreadsheetml.worksheet+xml">
        <DigestMethod Algorithm="http://www.w3.org/2001/04/xmlenc#sha256"/>
        <DigestValue>STWTHpsKXYUwivsBzVB/j69waq6gC0izAYrhHvmGjGM=</DigestValue>
      </Reference>
      <Reference URI="/xl/worksheets/sheet12.xml?ContentType=application/vnd.openxmlformats-officedocument.spreadsheetml.worksheet+xml">
        <DigestMethod Algorithm="http://www.w3.org/2001/04/xmlenc#sha256"/>
        <DigestValue>g2SdrigeuWuvYHuOR23KbIoGwtdnIeccVz+weqJC1/8=</DigestValue>
      </Reference>
      <Reference URI="/xl/worksheets/sheet13.xml?ContentType=application/vnd.openxmlformats-officedocument.spreadsheetml.worksheet+xml">
        <DigestMethod Algorithm="http://www.w3.org/2001/04/xmlenc#sha256"/>
        <DigestValue>58bCCGPLmuU0QY2gVmlgd46NW5nTdJQfBXjtgnEFBM0=</DigestValue>
      </Reference>
      <Reference URI="/xl/worksheets/sheet2.xml?ContentType=application/vnd.openxmlformats-officedocument.spreadsheetml.worksheet+xml">
        <DigestMethod Algorithm="http://www.w3.org/2001/04/xmlenc#sha256"/>
        <DigestValue>yQ3HNs0o1jIiPSkIopFqrSx5EAhjcUq/+4eTAlxtlhY=</DigestValue>
      </Reference>
      <Reference URI="/xl/worksheets/sheet3.xml?ContentType=application/vnd.openxmlformats-officedocument.spreadsheetml.worksheet+xml">
        <DigestMethod Algorithm="http://www.w3.org/2001/04/xmlenc#sha256"/>
        <DigestValue>RNVb2drZ5LopnkxkOdnR6fGf/zpUh2i0WWMzPFZo6LQ=</DigestValue>
      </Reference>
      <Reference URI="/xl/worksheets/sheet4.xml?ContentType=application/vnd.openxmlformats-officedocument.spreadsheetml.worksheet+xml">
        <DigestMethod Algorithm="http://www.w3.org/2001/04/xmlenc#sha256"/>
        <DigestValue>iz0qXhtQvOHbqBFiy/sDGf9zkpaxCciGp9+IUzslrbY=</DigestValue>
      </Reference>
      <Reference URI="/xl/worksheets/sheet5.xml?ContentType=application/vnd.openxmlformats-officedocument.spreadsheetml.worksheet+xml">
        <DigestMethod Algorithm="http://www.w3.org/2001/04/xmlenc#sha256"/>
        <DigestValue>3fUR1mrmOYwFRhyD3dIgsM0G+Ehm4UFPTgC0ijR2k2I=</DigestValue>
      </Reference>
      <Reference URI="/xl/worksheets/sheet6.xml?ContentType=application/vnd.openxmlformats-officedocument.spreadsheetml.worksheet+xml">
        <DigestMethod Algorithm="http://www.w3.org/2001/04/xmlenc#sha256"/>
        <DigestValue>Mv4fO0kVG94hV9Ueik0H4bPkHUNnvyKJMdprtfd67fU=</DigestValue>
      </Reference>
      <Reference URI="/xl/worksheets/sheet7.xml?ContentType=application/vnd.openxmlformats-officedocument.spreadsheetml.worksheet+xml">
        <DigestMethod Algorithm="http://www.w3.org/2001/04/xmlenc#sha256"/>
        <DigestValue>kvFIh/9MoKnqDnnLgiKlawAFOdjsuuiD+6P1iZC6WuM=</DigestValue>
      </Reference>
      <Reference URI="/xl/worksheets/sheet8.xml?ContentType=application/vnd.openxmlformats-officedocument.spreadsheetml.worksheet+xml">
        <DigestMethod Algorithm="http://www.w3.org/2001/04/xmlenc#sha256"/>
        <DigestValue>GYRikFXBZ6Q0bLIb/UdpL4pQGiyDMYbcJZo0mC32PAg=</DigestValue>
      </Reference>
      <Reference URI="/xl/worksheets/sheet9.xml?ContentType=application/vnd.openxmlformats-officedocument.spreadsheetml.worksheet+xml">
        <DigestMethod Algorithm="http://www.w3.org/2001/04/xmlenc#sha256"/>
        <DigestValue>XDwuT1WZV55Xw10csavH2CQPnZ8DPpHlcBPT3nEIXWk=</DigestValue>
      </Reference>
    </Manifest>
    <SignatureProperties>
      <SignatureProperty Id="idSignatureTime" Target="#idPackageSignature">
        <mdssi:SignatureTime xmlns:mdssi="http://schemas.openxmlformats.org/package/2006/digital-signature">
          <mdssi:Format>YYYY-MM-DDThh:mm:ssTZD</mdssi:Format>
          <mdssi:Value>2023-09-11T03:37:06Z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2023-09-11T03:37:06Z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Tran Anh, Cuong</cp:lastModifiedBy>
  <dcterms:created xsi:type="dcterms:W3CDTF">2021-06-04T11:23:20Z</dcterms:created>
  <dcterms:modified xsi:type="dcterms:W3CDTF">2023-09-08T06:48:00Z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2023-09-08T06:48:00Z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6db622cc-b033-4dc7-a371-7faf18b1d6a5</vt:lpwstr>
  </property>
  <property fmtid="{D5CDD505-2E9C-101B-9397-08002B2CF9AE}" pid="10" name="MSIP_Label_ebbfc019-7f88-4fb6-96d6-94ffadd4b772_ContentBits">
    <vt:lpwstr>1</vt:lpwstr>
  </property>
</Properties>
</file>