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W:\GTO_SSO_FUNDSERVICES_GSSCKL\10. CLIENT PORTFOLIO-VN\KYSO\2022\7. Jul\28\"/>
    </mc:Choice>
  </mc:AlternateContent>
  <xr:revisionPtr revIDLastSave="0" documentId="13_ncr:1_{7414C555-67CB-4A7F-B346-A0B228F53692}" xr6:coauthVersionLast="47" xr6:coauthVersionMax="47" xr10:uidLastSave="{00000000-0000-0000-0000-000000000000}"/>
  <bookViews>
    <workbookView xWindow="-120" yWindow="-120" windowWidth="29040" windowHeight="15840" xr2:uid="{00000000-000D-0000-FFFF-FFFF00000000}"/>
  </bookViews>
  <sheets>
    <sheet name="Tong quat" sheetId="1" r:id="rId1"/>
    <sheet name="BCThuNhap_06203"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<sst xmlns="http://schemas.openxmlformats.org/spreadsheetml/2006/main" count="814" uniqueCount="576">
  <si>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</si>
  <si>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</si>
  <si>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</si>
  <si>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</si>
  <si>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</si>
  <si>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</si>
  <si>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</si>
  <si>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</si>
  <si>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</si>
  <si>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</si>
  <si>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</si>
  <si>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</si>
  <si>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</si>
  <si>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</si>
  <si>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</si>
  <si>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</si>
  <si>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</si>
  <si>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</si>
  <si>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</si>
  <si>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</si>
  <si>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</si>
  <si>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</si>
  <si>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</si>
  <si>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Công ty Quản lý quỹ</t>
  </si>
  <si>
    <t>Kế toán trưởng</t>
  </si>
  <si>
    <t>Tổng (Giám) đốc</t>
  </si>
  <si>
    <t>Người lập biểu</t>
  </si>
  <si>
    <t>(Ký, họ tên, đóng dấu)</t>
  </si>
  <si>
    <t>(Ký, họ tên)</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</si>
  <si>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</si>
  <si>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</si>
  <si>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</si>
  <si>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</si>
  <si>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</si>
  <si>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</si>
  <si>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</si>
  <si>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</si>
  <si>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</si>
  <si>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</si>
  <si>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</si>
  <si>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</si>
  <si>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</si>
  <si>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</si>
  <si>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</si>
  <si>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</si>
  <si>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</si>
  <si>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</si>
  <si>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</si>
  <si>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</si>
  <si>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</si>
  <si>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</si>
  <si>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</si>
  <si>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</si>
  <si>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</si>
  <si>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</si>
  <si>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</si>
  <si>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</si>
  <si>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</si>
  <si>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</si>
  <si>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</si>
  <si>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</si>
  <si>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</si>
  <si>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</si>
  <si>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</si>
  <si>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</si>
  <si>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</si>
  <si>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</si>
  <si>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</si>
  <si>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</si>
  <si>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</si>
  <si>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</si>
  <si>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</si>
  <si>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</si>
  <si>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</si>
  <si>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</si>
  <si>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</si>
  <si>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</si>
  <si>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</si>
  <si>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</si>
  <si>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</si>
  <si>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</si>
  <si>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</si>
  <si>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</si>
  <si>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</si>
  <si>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</si>
  <si>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</si>
  <si>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</si>
  <si>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</si>
  <si>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</si>
  <si>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</si>
  <si>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</si>
  <si>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</si>
  <si>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</si>
  <si>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</si>
  <si>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</si>
  <si>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</si>
  <si>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</si>
  <si>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</si>
  <si>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</si>
  <si>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</si>
  <si>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</si>
  <si>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</si>
  <si>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</si>
  <si>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</si>
  <si>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</si>
  <si>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</si>
  <si>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</si>
  <si>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</si>
  <si>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</si>
  <si>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</si>
  <si>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</si>
  <si>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</si>
  <si>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</si>
  <si>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</si>
  <si>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</si>
  <si>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</si>
  <si>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</si>
  <si>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</si>
  <si>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</si>
  <si>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</si>
  <si>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</si>
  <si>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</si>
  <si>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</si>
  <si>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</si>
  <si>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</si>
  <si>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</si>
  <si>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</si>
  <si>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</si>
  <si>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</si>
  <si>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</si>
  <si>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</si>
  <si>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</si>
  <si>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</si>
  <si>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</si>
  <si>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</si>
  <si>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</si>
  <si>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</si>
  <si>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</si>
  <si>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</si>
  <si>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</si>
  <si>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</si>
  <si>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</si>
  <si>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</si>
  <si>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</si>
  <si>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</si>
  <si>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</si>
  <si>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</si>
  <si>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</si>
  <si>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</si>
  <si>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</si>
  <si>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</si>
  <si>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</si>
  <si>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</si>
  <si>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</si>
  <si>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</si>
  <si>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</si>
  <si>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4060</t>
  </si>
  <si>
    <t>4061</t>
  </si>
  <si>
    <t>II.1</t>
  </si>
  <si>
    <t>4062</t>
  </si>
  <si>
    <t>II.2</t>
  </si>
  <si>
    <t>4063</t>
  </si>
  <si>
    <t>III</t>
  </si>
  <si>
    <t>4064</t>
  </si>
  <si>
    <t>III.1</t>
  </si>
  <si>
    <t>4065</t>
  </si>
  <si>
    <t>III.2</t>
  </si>
  <si>
    <t>4066</t>
  </si>
  <si>
    <t>IV</t>
  </si>
  <si>
    <t>4067</t>
  </si>
  <si>
    <t>4030</t>
  </si>
  <si>
    <t>4031</t>
  </si>
  <si>
    <t>4032</t>
  </si>
  <si>
    <t>4033</t>
  </si>
  <si>
    <t>4034</t>
  </si>
  <si>
    <t>4035</t>
  </si>
  <si>
    <t>4036</t>
  </si>
  <si>
    <t>4037</t>
  </si>
  <si>
    <t>4038</t>
  </si>
  <si>
    <t>4039</t>
  </si>
  <si>
    <t>V</t>
  </si>
  <si>
    <t>4040</t>
  </si>
  <si>
    <t>4042</t>
  </si>
  <si>
    <t>4043</t>
  </si>
  <si>
    <t>4044</t>
  </si>
  <si>
    <t>4045</t>
  </si>
  <si>
    <t>4046</t>
  </si>
  <si>
    <t>VII</t>
  </si>
  <si>
    <t>4047</t>
  </si>
  <si>
    <t>16</t>
  </si>
  <si>
    <t>17</t>
  </si>
  <si>
    <t>18</t>
  </si>
  <si>
    <t>19</t>
  </si>
  <si>
    <t>33</t>
  </si>
  <si>
    <t>34</t>
  </si>
  <si>
    <t>35</t>
  </si>
  <si>
    <t>80</t>
  </si>
  <si>
    <t>Công ty Quản lý quỹ: Công ty TNHH Một Thành Viên Quản Lý Quỹ Chubb Life</t>
  </si>
  <si>
    <t>Quỹ: Quỹ Đầu tư Trái phiếu Mở rộng Chubb</t>
  </si>
  <si>
    <t>Đỗ Thị Thu Nguyệt</t>
  </si>
  <si>
    <t>Bùi Thanh Hiệp</t>
  </si>
  <si>
    <t>Chỉ tiêu
Indicator</t>
  </si>
  <si>
    <t>Mã số
Code</t>
  </si>
  <si>
    <t>Thuyết minh
Note</t>
  </si>
  <si>
    <t>Năm 2021
Year 2021</t>
  </si>
  <si>
    <t>Số lũy kế
Year-to-date</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</si>
  <si>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</si>
  <si>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</si>
  <si>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</si>
  <si>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</si>
  <si>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</si>
  <si>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</si>
  <si>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</si>
  <si>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</si>
  <si>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</si>
  <si>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</si>
  <si>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</si>
  <si>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</si>
  <si>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</si>
  <si>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</si>
  <si>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</si>
  <si>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</si>
  <si>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</si>
  <si>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</si>
  <si>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</si>
  <si>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</si>
  <si>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</si>
  <si>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</si>
  <si>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</si>
  <si>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</si>
  <si>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</si>
  <si>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</si>
  <si>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</si>
  <si>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</si>
  <si>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</si>
  <si>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</si>
  <si>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</si>
  <si>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</si>
  <si>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</si>
  <si>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</si>
  <si>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</si>
  <si>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</si>
  <si>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</si>
  <si>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</si>
  <si>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</si>
  <si>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</si>
  <si>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</si>
  <si>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</si>
  <si>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</si>
  <si>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</si>
  <si>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</si>
  <si>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</si>
  <si>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</si>
  <si>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</si>
  <si>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</si>
  <si>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</si>
  <si>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</si>
  <si>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</si>
  <si>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</si>
  <si>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</si>
  <si>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</si>
  <si>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</si>
  <si>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</si>
  <si>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</si>
  <si>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</si>
  <si>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</si>
  <si>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</si>
  <si>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</si>
  <si>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</si>
  <si>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</si>
  <si>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</si>
  <si>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</si>
  <si>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</si>
  <si>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</si>
  <si>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</si>
  <si>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</si>
  <si>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</si>
  <si>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</si>
  <si>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</si>
  <si>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</si>
  <si>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</si>
  <si>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</si>
  <si>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</si>
  <si>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</si>
  <si>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</si>
  <si>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</si>
  <si>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</si>
  <si>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</si>
  <si>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</si>
  <si>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</si>
  <si>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</si>
  <si>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</si>
  <si>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</si>
  <si>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</si>
  <si>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</si>
  <si>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</si>
  <si>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</si>
  <si>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</si>
  <si>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</si>
  <si>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</si>
  <si>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</si>
  <si>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</si>
  <si>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</si>
  <si>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</si>
  <si>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</si>
  <si>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</si>
  <si>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</si>
  <si>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</si>
  <si>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</si>
  <si>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</si>
  <si>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</si>
  <si>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</si>
  <si>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</si>
  <si>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</si>
  <si>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</si>
  <si>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</si>
  <si>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</si>
  <si>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</si>
  <si>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</si>
  <si>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</si>
  <si>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</si>
  <si>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</si>
  <si>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</si>
  <si>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</si>
  <si>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</si>
  <si>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</si>
  <si>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</si>
  <si>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</si>
  <si>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</si>
  <si>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</si>
  <si>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</si>
  <si>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</si>
  <si>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</si>
  <si>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</si>
  <si>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</si>
  <si>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</si>
  <si>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</si>
  <si>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</si>
  <si>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</si>
  <si>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</si>
  <si>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</si>
  <si>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</si>
  <si>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</si>
  <si>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</si>
  <si>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</si>
  <si>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</si>
  <si>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</si>
  <si>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</si>
  <si>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</si>
  <si>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</si>
  <si>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</si>
  <si>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</si>
  <si>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</si>
  <si>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</si>
  <si>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</si>
  <si>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</si>
  <si>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</si>
  <si>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</si>
  <si>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</si>
  <si>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</si>
  <si>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</si>
  <si>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</si>
  <si>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</si>
  <si>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</si>
  <si>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</si>
  <si>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</si>
  <si>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</si>
  <si>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</si>
  <si>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</si>
  <si>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</si>
  <si>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</si>
  <si>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</si>
  <si>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</si>
  <si>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</si>
  <si>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</si>
  <si>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</si>
  <si>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</si>
  <si>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</si>
  <si>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</si>
  <si>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</si>
  <si>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</si>
  <si>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</si>
  <si>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</si>
  <si>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</si>
  <si>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</si>
  <si>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</si>
  <si>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</si>
  <si>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</si>
  <si>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</si>
  <si>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</si>
  <si>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</si>
  <si>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</si>
  <si>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</si>
  <si>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</si>
  <si>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</si>
  <si>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</si>
  <si>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</si>
  <si>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</si>
  <si>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</si>
  <si>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</si>
  <si>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</si>
  <si>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</si>
  <si>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</si>
  <si>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</si>
  <si>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</si>
  <si>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</si>
  <si>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</si>
  <si>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</si>
  <si>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</si>
  <si>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</si>
  <si>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</si>
  <si>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</si>
  <si>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</si>
  <si>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</si>
  <si>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</si>
  <si>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</si>
  <si>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</si>
  <si>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</si>
  <si>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</si>
  <si>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</si>
  <si>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</si>
  <si>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</si>
  <si>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</si>
  <si>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</si>
  <si>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</si>
  <si>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</si>
  <si>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</si>
  <si>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</si>
  <si>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</si>
  <si>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</si>
  <si>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</si>
  <si>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</si>
  <si>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</si>
  <si>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</si>
  <si>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</si>
  <si>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</si>
  <si>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</si>
  <si>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</si>
  <si>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</si>
  <si>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</si>
  <si>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</si>
  <si>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</si>
  <si>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</si>
  <si>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</si>
  <si>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</si>
  <si>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</si>
  <si>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</si>
  <si>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</si>
  <si>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</si>
  <si>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</si>
  <si>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</si>
  <si>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</si>
  <si>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</si>
  <si>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STT
No</t>
  </si>
  <si>
    <t>Nội dung
Item</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</si>
  <si>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</si>
  <si>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</si>
  <si>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</si>
  <si>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</si>
  <si>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</si>
  <si>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</si>
  <si>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</si>
  <si>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</si>
  <si>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</si>
  <si>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</si>
  <si>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</si>
  <si>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</si>
  <si>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</si>
  <si>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</si>
  <si>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</si>
  <si>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</si>
  <si>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</si>
  <si>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</si>
  <si>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</si>
  <si>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</si>
  <si>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</si>
  <si>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</si>
  <si>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</si>
  <si>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</si>
  <si>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</si>
  <si>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</si>
  <si>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</si>
  <si>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</si>
  <si>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</si>
  <si>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</si>
  <si>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</si>
  <si>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</si>
  <si>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</si>
  <si>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</si>
  <si>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</si>
  <si>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</si>
  <si>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</si>
  <si>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</si>
  <si>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</si>
  <si>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</si>
  <si>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</si>
  <si>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</si>
  <si>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</si>
  <si>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</si>
  <si>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</si>
  <si>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</si>
  <si>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</si>
  <si>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</si>
  <si>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</si>
  <si>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</si>
  <si>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</si>
  <si>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</si>
  <si>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</si>
  <si>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</si>
  <si>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</si>
  <si>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</si>
  <si>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STT/No.</t>
  </si>
  <si>
    <t>Loại
Category</t>
  </si>
  <si>
    <t>Mã chỉ tiêu
Code</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</si>
  <si>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</si>
  <si>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</si>
  <si>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</si>
  <si>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</si>
  <si>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SHARES</t>
  </si>
  <si>
    <t>CỔ PHIẾU CHƯA NIÊM YẾT
UNLISTED SHARES</t>
  </si>
  <si>
    <t>TỔNG
TOTAL</t>
  </si>
  <si>
    <t>TỔNG CÁC LOẠI CỔ PHIẾU
TOTAL SHARES</t>
  </si>
  <si>
    <t>TRÁI PHIẾU
BONDS</t>
  </si>
  <si>
    <t>CÁC LOẠI CHỨNG KHOÁN KHÁC
OTHER SECURITIES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</si>
  <si>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</si>
  <si>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</si>
  <si>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</si>
  <si>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</si>
  <si>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</si>
  <si>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</si>
  <si>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</si>
  <si>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</si>
  <si>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</si>
  <si>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</si>
  <si>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Chứng chỉ tiền gửi 
Certificates of deposit</t>
  </si>
  <si>
    <t>Công cụ chuyển nhượng…
Transferable instruments…</t>
  </si>
  <si>
    <t>Tổng giá trị danh mục 
Total value of portfolio</t>
  </si>
  <si>
    <t>Trái phiếu niêm yết
Listed bonds</t>
  </si>
  <si>
    <t>4035.1</t>
  </si>
  <si>
    <t>Trái phiếu chưa niêm yết
Unlisted Bonds</t>
  </si>
  <si>
    <t>4035.2</t>
  </si>
  <si>
    <t>4037.1</t>
  </si>
  <si>
    <t>Chi tiết loại hợp đồng phái sinh(*)
Index future contracts</t>
  </si>
  <si>
    <t>4037.2</t>
  </si>
  <si>
    <t>TỔNG
	TOTAL</t>
  </si>
  <si>
    <t>4040.1</t>
  </si>
  <si>
    <t>4040.2</t>
  </si>
  <si>
    <t>4040.3</t>
  </si>
  <si>
    <t>4040.4</t>
  </si>
  <si>
    <t>4040.5</t>
  </si>
  <si>
    <t>6</t>
  </si>
  <si>
    <t>4040.6</t>
  </si>
  <si>
    <t>7</t>
  </si>
  <si>
    <t>4040.7</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</si>
  <si>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</si>
  <si>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</si>
  <si>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</si>
  <si>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</si>
  <si>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</si>
  <si>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</si>
  <si>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</si>
  <si>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</si>
  <si>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</si>
  <si>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 xml:space="preserve">V. Giá trị tài sản ròng trên một đơn vị quỹ cuối kỳ
NAV per unit at the end of period </t>
  </si>
  <si>
    <t>4067.1</t>
  </si>
  <si>
    <t xml:space="preserve">Bán niên: </t>
  </si>
  <si>
    <t>Chủ tịch Công ty</t>
  </si>
  <si>
    <t>Năm 2022
Year 2022</t>
  </si>
  <si>
    <t>Bán niên năm 2022
The first 6 months of  2022</t>
  </si>
  <si>
    <t>Bán niên năm  2021
The first 6 months of  2021</t>
  </si>
  <si>
    <t>Ngày 30 tháng 06 năm 2022
 As at 30 Jun 2022</t>
  </si>
  <si>
    <t>Ngày 31 tháng 12 năm 2021
 As at 31 Dec 2021</t>
  </si>
  <si>
    <t>SAIGON HANOI SECURITIES JSC7.8%13122022</t>
  </si>
  <si>
    <t>4035.2.1</t>
  </si>
  <si>
    <t>2.1</t>
  </si>
  <si>
    <t>......., ngày 29 tháng 07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</si>
</sst>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2" x14ac:knownFonts="1">
    <font>
      <sz val="10"/>
      <name val="Arial"/>
    </font>
    <font>
      <sz val="10"/>
      <name val="Arial"/>
      <family val="2"/>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0"/>
      <name val="Arial"/>
      <family val="2"/>
    </font>
    <font>
      <b/>
      <sz val="10"/>
      <name val="Tahoma"/>
      <family val="2"/>
    </font>
    <font>
      <sz val="10"/>
      <name val="Tahoma"/>
      <family val="2"/>
    </font>
    <font>
      <i/>
      <sz val="10"/>
      <name val="Tahoma"/>
      <family val="2"/>
    </font>
    <font>
      <b/>
      <sz val="10"/>
      <color theme="1"/>
      <name val="Tahoma"/>
      <family val="2"/>
    </font>
    <font>
      <sz val="10"/>
      <color theme="1"/>
      <name val="Tahoma"/>
      <family val="2"/>
    </font>
    <font>
      <i/>
      <sz val="10"/>
      <color theme="1"/>
      <name val="Tahoma"/>
      <family val="2"/>
    </font>
    <font>
      <sz val="10"/>
      <color indexed="63"/>
      <name val="Tahoma"/>
      <family val="2"/>
    </font>
    <font>
      <sz val="11"/>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s>
  <cellStyleXfs count="9">
    <xf numFmtId="0" fontId="0" fillId="0" borderId="0"/>
    <xf numFmtId="43" fontId="1"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3" fontId="13" fillId="0" borderId="0" applyFont="0" applyFill="0" applyBorder="0" applyAlignment="0" applyProtection="0"/>
    <xf numFmtId="43" fontId="21" fillId="0" borderId="0" applyFont="0" applyFill="0" applyBorder="0" applyAlignment="0" applyProtection="0"/>
    <xf numFmtId="0" fontId="21" fillId="0" borderId="0"/>
    <xf numFmtId="0" fontId="21" fillId="0" borderId="0"/>
  </cellStyleXfs>
  <cellXfs count="94">
    <xf numFmtId="0" fontId="0" fillId="0" borderId="0" xfId="0"/>
    <xf numFmtId="0" fontId="3" fillId="0" borderId="0" xfId="0" applyFont="1" applyAlignment="1">
      <alignment horizontal="left"/>
    </xf>
    <xf numFmtId="0" fontId="4" fillId="0" borderId="0" xfId="0" applyFont="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horizontal="center" vertical="justify"/>
    </xf>
    <xf numFmtId="0" fontId="10" fillId="0" borderId="0" xfId="0" applyFont="1" applyAlignment="1">
      <alignment horizontal="center" vertical="justify"/>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2" fillId="0" borderId="0" xfId="0" applyFont="1" applyAlignment="1">
      <alignment horizontal="left"/>
    </xf>
    <xf numFmtId="0" fontId="14" fillId="3" borderId="6" xfId="0" applyFont="1" applyFill="1" applyBorder="1" applyAlignment="1">
      <alignment horizontal="center" vertical="center" wrapText="1"/>
    </xf>
    <xf numFmtId="49" fontId="14" fillId="3" borderId="6" xfId="0" applyNumberFormat="1" applyFont="1" applyFill="1" applyBorder="1" applyAlignment="1">
      <alignment horizontal="center" vertical="center" wrapText="1"/>
    </xf>
    <xf numFmtId="164" fontId="14" fillId="3" borderId="6" xfId="1" applyNumberFormat="1" applyFont="1" applyFill="1" applyBorder="1" applyAlignment="1" applyProtection="1">
      <alignment horizontal="center" vertical="center" wrapText="1"/>
      <protection locked="0"/>
    </xf>
    <xf numFmtId="0" fontId="14" fillId="3" borderId="6" xfId="2" applyFont="1" applyFill="1" applyBorder="1" applyAlignment="1">
      <alignment horizontal="left" vertical="center" wrapText="1"/>
    </xf>
    <xf numFmtId="49" fontId="14" fillId="3" borderId="6" xfId="2" applyNumberFormat="1" applyFont="1" applyFill="1" applyBorder="1" applyAlignment="1">
      <alignment horizontal="center" vertical="center" wrapText="1"/>
    </xf>
    <xf numFmtId="0" fontId="15" fillId="3" borderId="6" xfId="2" applyFont="1" applyFill="1" applyBorder="1" applyAlignment="1">
      <alignment horizontal="center" vertical="center" wrapText="1"/>
    </xf>
    <xf numFmtId="164" fontId="14" fillId="3"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left" vertical="center" wrapText="1"/>
    </xf>
    <xf numFmtId="49" fontId="15" fillId="0" borderId="6" xfId="2" applyNumberFormat="1" applyFont="1" applyBorder="1" applyAlignment="1">
      <alignment horizontal="center" vertical="center" wrapText="1"/>
    </xf>
    <xf numFmtId="0" fontId="15" fillId="0" borderId="6" xfId="2" applyFont="1" applyBorder="1" applyAlignment="1">
      <alignment horizontal="center" vertical="center" wrapText="1"/>
    </xf>
    <xf numFmtId="164" fontId="15" fillId="4" borderId="6" xfId="1" applyNumberFormat="1" applyFont="1" applyFill="1" applyBorder="1" applyAlignment="1" applyProtection="1">
      <alignment horizontal="right" vertical="center" wrapText="1"/>
      <protection locked="0"/>
    </xf>
    <xf numFmtId="0" fontId="15" fillId="4" borderId="6" xfId="2" applyFont="1" applyFill="1" applyBorder="1" applyAlignment="1">
      <alignment horizontal="center" vertical="center" wrapText="1"/>
    </xf>
    <xf numFmtId="49" fontId="15" fillId="4" borderId="6" xfId="2" applyNumberFormat="1" applyFont="1" applyFill="1" applyBorder="1" applyAlignment="1">
      <alignment horizontal="center" vertical="center" wrapText="1"/>
    </xf>
    <xf numFmtId="0" fontId="15" fillId="0" borderId="6" xfId="2" applyFont="1" applyBorder="1" applyAlignment="1">
      <alignment horizontal="left" vertical="center" wrapText="1"/>
    </xf>
    <xf numFmtId="0" fontId="16" fillId="0" borderId="6" xfId="3" applyFont="1" applyBorder="1" applyAlignment="1">
      <alignment horizontal="left" vertical="center" wrapText="1"/>
    </xf>
    <xf numFmtId="49" fontId="16" fillId="0" borderId="6" xfId="2" applyNumberFormat="1" applyFont="1" applyBorder="1" applyAlignment="1">
      <alignment horizontal="center" vertical="center" wrapText="1"/>
    </xf>
    <xf numFmtId="0" fontId="16" fillId="0" borderId="6" xfId="2" applyFont="1" applyBorder="1" applyAlignment="1">
      <alignment horizontal="left" vertical="center" wrapText="1"/>
    </xf>
    <xf numFmtId="49" fontId="15" fillId="0" borderId="6" xfId="2" quotePrefix="1" applyNumberFormat="1" applyFont="1" applyBorder="1" applyAlignment="1">
      <alignment horizontal="center" vertical="center" wrapText="1"/>
    </xf>
    <xf numFmtId="49" fontId="16" fillId="0" borderId="6" xfId="2" quotePrefix="1" applyNumberFormat="1" applyFont="1" applyBorder="1" applyAlignment="1">
      <alignment horizontal="center" vertical="center" wrapText="1"/>
    </xf>
    <xf numFmtId="0" fontId="17" fillId="3" borderId="6" xfId="0" applyFont="1" applyFill="1" applyBorder="1" applyAlignment="1">
      <alignment horizontal="center" vertical="center" wrapText="1"/>
    </xf>
    <xf numFmtId="0" fontId="14" fillId="3" borderId="6" xfId="3" applyFont="1" applyFill="1" applyBorder="1" applyAlignment="1">
      <alignment horizontal="left" vertical="center" wrapText="1"/>
    </xf>
    <xf numFmtId="0" fontId="14" fillId="3" borderId="6" xfId="3" applyFont="1" applyFill="1" applyBorder="1" applyAlignment="1">
      <alignment horizontal="center" vertical="center" wrapText="1"/>
    </xf>
    <xf numFmtId="4" fontId="15" fillId="4" borderId="7"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center" vertical="center" wrapText="1"/>
      <protection locked="0"/>
    </xf>
    <xf numFmtId="4" fontId="15" fillId="4" borderId="7" xfId="0" applyNumberFormat="1" applyFont="1" applyFill="1" applyBorder="1" applyAlignment="1" applyProtection="1">
      <alignment horizontal="center" vertical="center" wrapText="1"/>
      <protection locked="0"/>
    </xf>
    <xf numFmtId="164" fontId="15" fillId="0" borderId="7" xfId="0" applyNumberFormat="1" applyFont="1" applyBorder="1" applyAlignment="1" applyProtection="1">
      <alignment horizontal="right" vertical="center" wrapText="1"/>
      <protection locked="0"/>
    </xf>
    <xf numFmtId="4" fontId="16" fillId="4" borderId="7" xfId="0" applyNumberFormat="1" applyFont="1" applyFill="1" applyBorder="1" applyAlignment="1" applyProtection="1">
      <alignment horizontal="left" vertical="center" wrapText="1"/>
      <protection locked="0"/>
    </xf>
    <xf numFmtId="49" fontId="16" fillId="4" borderId="7" xfId="0" applyNumberFormat="1" applyFont="1" applyFill="1" applyBorder="1" applyAlignment="1" applyProtection="1">
      <alignment horizontal="center" vertical="center" wrapText="1"/>
      <protection locked="0"/>
    </xf>
    <xf numFmtId="165" fontId="14" fillId="3" borderId="6" xfId="1" applyNumberFormat="1" applyFont="1" applyFill="1" applyBorder="1" applyAlignment="1" applyProtection="1">
      <alignment horizontal="right" vertical="center" wrapText="1"/>
      <protection locked="0"/>
    </xf>
    <xf numFmtId="0" fontId="15" fillId="4" borderId="7" xfId="0" applyFont="1" applyFill="1" applyBorder="1" applyAlignment="1" applyProtection="1">
      <alignment horizontal="left" vertical="center" wrapText="1"/>
      <protection locked="0"/>
    </xf>
    <xf numFmtId="0" fontId="15" fillId="4" borderId="7" xfId="0" applyFont="1" applyFill="1" applyBorder="1" applyAlignment="1" applyProtection="1">
      <alignment horizontal="center" vertical="center" wrapText="1"/>
      <protection locked="0"/>
    </xf>
    <xf numFmtId="165" fontId="15" fillId="4" borderId="7" xfId="0" applyNumberFormat="1" applyFont="1" applyFill="1" applyBorder="1" applyAlignment="1" applyProtection="1">
      <alignment horizontal="right" vertical="center" wrapText="1"/>
      <protection locked="0"/>
    </xf>
    <xf numFmtId="164" fontId="14" fillId="0" borderId="7" xfId="0" applyNumberFormat="1" applyFont="1" applyBorder="1" applyAlignment="1" applyProtection="1">
      <alignment horizontal="right" vertical="center" wrapText="1"/>
      <protection locked="0"/>
    </xf>
    <xf numFmtId="0" fontId="17" fillId="4" borderId="6" xfId="0" applyFont="1" applyFill="1" applyBorder="1" applyAlignment="1">
      <alignment vertical="center" wrapText="1"/>
    </xf>
    <xf numFmtId="49" fontId="17" fillId="4" borderId="6" xfId="0" applyNumberFormat="1" applyFont="1" applyFill="1" applyBorder="1" applyAlignment="1">
      <alignment horizontal="center" vertical="center"/>
    </xf>
    <xf numFmtId="0" fontId="17" fillId="4" borderId="6" xfId="0" applyFont="1" applyFill="1" applyBorder="1" applyAlignment="1">
      <alignment vertical="center"/>
    </xf>
    <xf numFmtId="0" fontId="18" fillId="4" borderId="6" xfId="0" applyFont="1" applyFill="1" applyBorder="1" applyAlignment="1">
      <alignment vertical="center" wrapText="1"/>
    </xf>
    <xf numFmtId="49" fontId="18" fillId="4" borderId="6" xfId="0" applyNumberFormat="1" applyFont="1" applyFill="1" applyBorder="1" applyAlignment="1">
      <alignment horizontal="center" vertical="center"/>
    </xf>
    <xf numFmtId="0" fontId="18" fillId="4" borderId="6" xfId="0" applyFont="1" applyFill="1" applyBorder="1" applyAlignment="1">
      <alignment vertical="center"/>
    </xf>
    <xf numFmtId="41" fontId="18" fillId="4" borderId="6" xfId="0" applyNumberFormat="1" applyFont="1" applyFill="1" applyBorder="1" applyAlignment="1">
      <alignment horizontal="right" vertical="center" wrapText="1"/>
    </xf>
    <xf numFmtId="0" fontId="18" fillId="4" borderId="6" xfId="0" applyFont="1" applyFill="1" applyBorder="1" applyAlignment="1">
      <alignment horizontal="left" vertical="center" wrapText="1"/>
    </xf>
    <xf numFmtId="0" fontId="18" fillId="4" borderId="6" xfId="0" quotePrefix="1" applyFont="1" applyFill="1" applyBorder="1" applyAlignment="1">
      <alignment vertical="center" wrapText="1"/>
    </xf>
    <xf numFmtId="0" fontId="19" fillId="4" borderId="6" xfId="0" applyFont="1" applyFill="1" applyBorder="1" applyAlignment="1">
      <alignment vertical="center" wrapText="1"/>
    </xf>
    <xf numFmtId="49" fontId="19" fillId="4" borderId="6" xfId="0" applyNumberFormat="1" applyFont="1" applyFill="1" applyBorder="1" applyAlignment="1">
      <alignment horizontal="center" vertical="center"/>
    </xf>
    <xf numFmtId="0" fontId="16" fillId="4" borderId="6" xfId="0" applyFont="1" applyFill="1" applyBorder="1" applyAlignment="1">
      <alignment vertical="center" wrapText="1"/>
    </xf>
    <xf numFmtId="0" fontId="14" fillId="2" borderId="1" xfId="0" applyFont="1" applyFill="1" applyBorder="1" applyAlignment="1">
      <alignment horizontal="center" vertical="justify"/>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horizontal="left" vertical="center" wrapText="1"/>
      <protection locked="0"/>
    </xf>
    <xf numFmtId="10" fontId="14" fillId="0" borderId="7" xfId="0" applyNumberFormat="1" applyFont="1" applyBorder="1" applyAlignment="1" applyProtection="1">
      <alignment horizontal="right" vertical="center" wrapText="1"/>
      <protection locked="0"/>
    </xf>
    <xf numFmtId="4" fontId="15" fillId="0" borderId="7" xfId="0" applyNumberFormat="1" applyFont="1" applyBorder="1" applyAlignment="1" applyProtection="1">
      <alignment horizontal="center" vertical="center" wrapText="1"/>
      <protection locked="0"/>
    </xf>
    <xf numFmtId="4" fontId="15" fillId="0" borderId="7" xfId="0" applyNumberFormat="1" applyFont="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37" fontId="15" fillId="0" borderId="7" xfId="0" applyNumberFormat="1" applyFont="1" applyBorder="1" applyAlignment="1" applyProtection="1">
      <alignment horizontal="right" vertical="center" wrapText="1"/>
      <protection locked="0"/>
    </xf>
    <xf numFmtId="10" fontId="15" fillId="0" borderId="7" xfId="0" applyNumberFormat="1" applyFont="1" applyBorder="1" applyAlignment="1" applyProtection="1">
      <alignment horizontal="right" vertical="center" wrapText="1"/>
      <protection locked="0"/>
    </xf>
    <xf numFmtId="0" fontId="17" fillId="4" borderId="6" xfId="0" applyFont="1" applyFill="1" applyBorder="1" applyAlignment="1">
      <alignment horizontal="center" vertical="center"/>
    </xf>
    <xf numFmtId="0" fontId="14" fillId="4" borderId="6" xfId="0" applyFont="1" applyFill="1" applyBorder="1" applyAlignment="1">
      <alignment horizontal="left" vertical="center" wrapText="1"/>
    </xf>
    <xf numFmtId="49" fontId="14" fillId="4" borderId="6" xfId="0" applyNumberFormat="1" applyFont="1" applyFill="1" applyBorder="1" applyAlignment="1">
      <alignment horizontal="center" vertical="center"/>
    </xf>
    <xf numFmtId="0" fontId="18" fillId="4" borderId="6" xfId="0" applyFont="1" applyFill="1" applyBorder="1" applyAlignment="1">
      <alignment horizontal="center" vertical="center"/>
    </xf>
    <xf numFmtId="0" fontId="15" fillId="4" borderId="6" xfId="0" applyFont="1" applyFill="1" applyBorder="1" applyAlignment="1">
      <alignment horizontal="left" vertical="center" wrapText="1"/>
    </xf>
    <xf numFmtId="49" fontId="15" fillId="4" borderId="6" xfId="0" applyNumberFormat="1" applyFont="1" applyFill="1" applyBorder="1" applyAlignment="1">
      <alignment horizontal="center" vertical="center"/>
    </xf>
    <xf numFmtId="41" fontId="20" fillId="4" borderId="6" xfId="4" applyNumberFormat="1" applyFont="1" applyFill="1" applyBorder="1" applyAlignment="1" applyProtection="1">
      <alignment horizontal="right" vertical="center" wrapText="1"/>
      <protection locked="0"/>
    </xf>
    <xf numFmtId="43" fontId="17" fillId="4" borderId="6" xfId="0" applyNumberFormat="1" applyFont="1" applyFill="1" applyBorder="1" applyAlignment="1">
      <alignment horizontal="right" vertical="center" wrapText="1"/>
    </xf>
    <xf numFmtId="0" fontId="2" fillId="0" borderId="0" xfId="0" applyFont="1" applyAlignment="1">
      <alignment horizontal="left"/>
    </xf>
    <xf numFmtId="0" fontId="2" fillId="0" borderId="0" xfId="0" applyFont="1" applyAlignment="1">
      <alignment horizontal="right"/>
    </xf>
    <xf numFmtId="0" fontId="3" fillId="0" borderId="0" xfId="0" applyFont="1" applyAlignment="1">
      <alignment horizontal="left"/>
    </xf>
    <xf numFmtId="0" fontId="9" fillId="0" borderId="0" xfId="0" applyFont="1" applyAlignment="1">
      <alignment horizontal="center" vertical="justify"/>
    </xf>
    <xf numFmtId="0" fontId="14" fillId="3" borderId="2" xfId="0" applyFont="1" applyFill="1" applyBorder="1" applyAlignment="1">
      <alignment horizontal="center" vertical="center" wrapText="1"/>
    </xf>
    <xf numFmtId="0" fontId="14" fillId="3" borderId="5" xfId="0" applyFont="1" applyFill="1" applyBorder="1" applyAlignment="1">
      <alignment horizontal="center" vertical="center" wrapText="1"/>
    </xf>
    <xf numFmtId="49" fontId="14" fillId="3" borderId="2" xfId="0" applyNumberFormat="1" applyFont="1" applyFill="1" applyBorder="1" applyAlignment="1">
      <alignment horizontal="center" vertical="center" wrapText="1"/>
    </xf>
    <xf numFmtId="49" fontId="14" fillId="3" borderId="5" xfId="0" applyNumberFormat="1" applyFont="1" applyFill="1" applyBorder="1" applyAlignment="1">
      <alignment horizontal="center" vertical="center" wrapText="1"/>
    </xf>
    <xf numFmtId="0" fontId="13" fillId="3" borderId="5" xfId="0" applyFont="1" applyFill="1" applyBorder="1" applyAlignment="1">
      <alignment vertical="center"/>
    </xf>
    <xf numFmtId="164" fontId="14" fillId="3" borderId="3" xfId="1" applyNumberFormat="1" applyFont="1" applyFill="1" applyBorder="1" applyAlignment="1" applyProtection="1">
      <alignment horizontal="center" vertical="center" wrapText="1"/>
      <protection locked="0"/>
    </xf>
    <xf numFmtId="164" fontId="14" fillId="3" borderId="4" xfId="1" applyNumberFormat="1" applyFont="1" applyFill="1" applyBorder="1" applyAlignment="1" applyProtection="1">
      <alignment horizontal="center" vertical="center" wrapText="1"/>
      <protection locked="0"/>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xf>
    <xf numFmtId="0" fontId="14" fillId="2" borderId="8" xfId="0" applyFont="1" applyFill="1" applyBorder="1" applyAlignment="1">
      <alignment horizontal="center" vertical="justify" wrapText="1"/>
    </xf>
    <xf numFmtId="0" fontId="14" fillId="2" borderId="9" xfId="0" applyFont="1" applyFill="1" applyBorder="1" applyAlignment="1">
      <alignment horizontal="center" vertical="justify" wrapText="1"/>
    </xf>
  </cellXfs>
  <cellStyles count="9">
    <cellStyle name="Comma" xfId="1" builtinId="3"/>
    <cellStyle name="Comma 2" xfId="4" xr:uid="{00000000-0005-0000-0000-000001000000}"/>
    <cellStyle name="Comma 2 2" xfId="5" xr:uid="{487A801F-B08E-47C3-9FE6-8EED12339CEC}"/>
    <cellStyle name="Comma 5" xfId="6" xr:uid="{B7544982-C966-405B-A9D7-E55F7E3FC01B}"/>
    <cellStyle name="Currency [0] 2" xfId="2" xr:uid="{00000000-0005-0000-0000-000002000000}"/>
    <cellStyle name="Normal" xfId="0" builtinId="0"/>
    <cellStyle name="Normal 2 2" xfId="3" xr:uid="{00000000-0005-0000-0000-000004000000}"/>
    <cellStyle name="Normal 3 3" xfId="7" xr:uid="{8B24AB6C-4DAE-4EA1-A8D4-241416806326}"/>
    <cellStyle name="Normal 5" xfId="8" xr:uid="{59D236CE-D4AA-453D-9686-0D4F2E2BD6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8"/>
  <sheetViews>
    <sheetView tabSelected="1" workbookViewId="0">
      <selection activeCell="D18" sqref="D18"/>
    </sheetView>
  </sheetViews>
  <sheetFormatPr defaultRowHeight="12.75" x14ac:dyDescent="0.2"/>
  <cols>
    <col min="1" max="1" width="25.42578125" customWidth="1"/>
    <col min="2" max="2" width="7.42578125" customWidth="1"/>
    <col min="3" max="3" width="48.5703125" customWidth="1"/>
    <col min="4" max="4" width="36" customWidth="1"/>
    <col min="5" max="5" width="15" customWidth="1"/>
  </cols>
  <sheetData>
    <row r="1" spans="1:5" ht="15" customHeight="1" x14ac:dyDescent="0.25">
      <c r="A1" s="11" t="s">
        <v>197</v>
      </c>
      <c r="B1" s="1"/>
      <c r="C1" s="1" t="s">
        <v>0</v>
      </c>
      <c r="D1" s="1" t="s">
        <v>0</v>
      </c>
      <c r="E1" s="1" t="s">
        <v>0</v>
      </c>
    </row>
    <row r="2" spans="1:5" ht="15" customHeight="1" x14ac:dyDescent="0.25">
      <c r="A2" s="11" t="s">
        <v>198</v>
      </c>
      <c r="B2" s="1"/>
      <c r="C2" s="1" t="s">
        <v>0</v>
      </c>
      <c r="D2" s="1" t="s">
        <v>0</v>
      </c>
      <c r="E2" s="1" t="s">
        <v>0</v>
      </c>
    </row>
    <row r="3" spans="1:5" ht="27" customHeight="1" x14ac:dyDescent="0.25">
      <c r="A3" s="1" t="s">
        <v>0</v>
      </c>
      <c r="B3" s="1" t="s">
        <v>0</v>
      </c>
      <c r="C3" s="2" t="s">
        <v>1</v>
      </c>
      <c r="D3" s="1"/>
      <c r="E3" s="1" t="s">
        <v>0</v>
      </c>
    </row>
    <row r="4" spans="1:5" ht="15" customHeight="1" x14ac:dyDescent="0.25">
      <c r="A4" s="1" t="s">
        <v>0</v>
      </c>
      <c r="B4" s="1" t="s">
        <v>0</v>
      </c>
      <c r="C4" s="1" t="s">
        <v>0</v>
      </c>
      <c r="D4" s="1" t="s">
        <v>0</v>
      </c>
      <c r="E4" s="1" t="s">
        <v>0</v>
      </c>
    </row>
    <row r="5" spans="1:5" ht="15" customHeight="1" x14ac:dyDescent="0.25">
      <c r="A5" s="1" t="s">
        <v>0</v>
      </c>
      <c r="B5" s="1" t="s">
        <v>0</v>
      </c>
      <c r="C5" s="78" t="s">
        <v>565</v>
      </c>
      <c r="D5" s="77">
        <v>2022</v>
      </c>
      <c r="E5" s="1" t="s">
        <v>0</v>
      </c>
    </row>
    <row r="6" spans="1:5" ht="15" customHeight="1" x14ac:dyDescent="0.25">
      <c r="A6" s="1" t="s">
        <v>0</v>
      </c>
      <c r="B6" s="1" t="s">
        <v>0</v>
      </c>
      <c r="C6" s="1" t="s">
        <v>0</v>
      </c>
      <c r="D6" s="1" t="s">
        <v>0</v>
      </c>
      <c r="E6" s="1" t="s">
        <v>0</v>
      </c>
    </row>
    <row r="7" spans="1:5" ht="15" customHeight="1" x14ac:dyDescent="0.25">
      <c r="A7" s="1" t="s">
        <v>0</v>
      </c>
      <c r="B7" s="1" t="s">
        <v>0</v>
      </c>
      <c r="C7" s="1" t="s">
        <v>0</v>
      </c>
      <c r="D7" s="1" t="s">
        <v>2</v>
      </c>
      <c r="E7" s="1" t="s">
        <v>0</v>
      </c>
    </row>
    <row r="8" spans="1:5" ht="15" customHeight="1" x14ac:dyDescent="0.25">
      <c r="A8" s="1" t="s">
        <v>0</v>
      </c>
      <c r="B8" s="3" t="s">
        <v>3</v>
      </c>
      <c r="C8" s="3" t="s">
        <v>4</v>
      </c>
      <c r="D8" s="3" t="s">
        <v>5</v>
      </c>
      <c r="E8" s="1" t="s">
        <v>0</v>
      </c>
    </row>
    <row r="9" spans="1:5" ht="15" customHeight="1" x14ac:dyDescent="0.25">
      <c r="A9" s="1" t="s">
        <v>0</v>
      </c>
      <c r="B9" s="4" t="s">
        <v>6</v>
      </c>
      <c r="C9" s="5" t="s">
        <v>7</v>
      </c>
      <c r="D9" s="5" t="s">
        <v>8</v>
      </c>
      <c r="E9" s="1" t="s">
        <v>0</v>
      </c>
    </row>
    <row r="10" spans="1:5" ht="15" customHeight="1" x14ac:dyDescent="0.25">
      <c r="A10" s="1" t="s">
        <v>0</v>
      </c>
      <c r="B10" s="4" t="s">
        <v>9</v>
      </c>
      <c r="C10" s="5" t="s">
        <v>10</v>
      </c>
      <c r="D10" s="5" t="s">
        <v>11</v>
      </c>
      <c r="E10" s="1" t="s">
        <v>0</v>
      </c>
    </row>
    <row r="11" spans="1:5" ht="15" customHeight="1" x14ac:dyDescent="0.25">
      <c r="A11" s="1" t="s">
        <v>0</v>
      </c>
      <c r="B11" s="4" t="s">
        <v>12</v>
      </c>
      <c r="C11" s="5" t="s">
        <v>13</v>
      </c>
      <c r="D11" s="5" t="s">
        <v>14</v>
      </c>
      <c r="E11" s="1" t="s">
        <v>0</v>
      </c>
    </row>
    <row r="12" spans="1:5" ht="15" customHeight="1" x14ac:dyDescent="0.25">
      <c r="A12" s="1" t="s">
        <v>0</v>
      </c>
      <c r="B12" s="4" t="s">
        <v>15</v>
      </c>
      <c r="C12" s="5" t="s">
        <v>16</v>
      </c>
      <c r="D12" s="5" t="s">
        <v>17</v>
      </c>
      <c r="E12" s="1" t="s">
        <v>0</v>
      </c>
    </row>
    <row r="13" spans="1:5" ht="15" customHeight="1" x14ac:dyDescent="0.25">
      <c r="A13" s="1" t="s">
        <v>0</v>
      </c>
      <c r="B13" s="4" t="s">
        <v>18</v>
      </c>
      <c r="C13" s="5" t="s">
        <v>19</v>
      </c>
      <c r="D13" s="5" t="s">
        <v>20</v>
      </c>
      <c r="E13" s="1" t="s">
        <v>0</v>
      </c>
    </row>
    <row r="14" spans="1:5" ht="15" customHeight="1" x14ac:dyDescent="0.25">
      <c r="A14" s="1" t="s">
        <v>0</v>
      </c>
      <c r="B14" s="1" t="s">
        <v>0</v>
      </c>
      <c r="C14" s="1" t="s">
        <v>0</v>
      </c>
      <c r="D14" s="1" t="s">
        <v>0</v>
      </c>
      <c r="E14" s="1" t="s">
        <v>0</v>
      </c>
    </row>
    <row r="15" spans="1:5" ht="15" customHeight="1" x14ac:dyDescent="0.25">
      <c r="A15" s="1" t="s">
        <v>0</v>
      </c>
      <c r="B15" s="1" t="s">
        <v>21</v>
      </c>
      <c r="C15" s="79" t="s">
        <v>22</v>
      </c>
      <c r="D15" s="79"/>
      <c r="E15" s="1" t="s">
        <v>0</v>
      </c>
    </row>
    <row r="16" spans="1:5" ht="15" customHeight="1" x14ac:dyDescent="0.25">
      <c r="A16" s="1" t="s">
        <v>0</v>
      </c>
      <c r="B16" s="6" t="s">
        <v>0</v>
      </c>
      <c r="C16" s="79"/>
      <c r="D16" s="79"/>
      <c r="E16" s="1"/>
    </row>
    <row r="17" spans="1:5" ht="15" customHeight="1" x14ac:dyDescent="0.25">
      <c r="A17" s="1" t="s">
        <v>0</v>
      </c>
      <c r="B17" s="1" t="s">
        <v>0</v>
      </c>
      <c r="C17" s="1" t="s">
        <v>0</v>
      </c>
      <c r="D17" s="11" t="s">
        <v>575</v>
      </c>
      <c r="E17" s="1" t="s">
        <v>0</v>
      </c>
    </row>
    <row r="18" spans="1:5" ht="15" customHeight="1" x14ac:dyDescent="0.25">
      <c r="A18" s="1" t="s">
        <v>0</v>
      </c>
      <c r="B18" s="1" t="s">
        <v>0</v>
      </c>
      <c r="C18" s="1" t="s">
        <v>0</v>
      </c>
      <c r="D18" s="1" t="s">
        <v>0</v>
      </c>
      <c r="E18" s="1" t="s">
        <v>0</v>
      </c>
    </row>
    <row r="19" spans="1:5" ht="15" customHeight="1" x14ac:dyDescent="0.2">
      <c r="A19" s="80"/>
      <c r="B19" s="80"/>
      <c r="C19" s="7" t="s">
        <v>23</v>
      </c>
      <c r="D19" s="80" t="s">
        <v>25</v>
      </c>
      <c r="E19" s="80"/>
    </row>
    <row r="20" spans="1:5" ht="15" customHeight="1" x14ac:dyDescent="0.2">
      <c r="A20" s="80"/>
      <c r="B20" s="80"/>
      <c r="C20" s="7" t="s">
        <v>26</v>
      </c>
      <c r="D20" s="80"/>
      <c r="E20" s="80"/>
    </row>
    <row r="21" spans="1:5" ht="15" customHeight="1" x14ac:dyDescent="0.2">
      <c r="A21" s="8"/>
      <c r="B21" s="8"/>
      <c r="C21" s="8" t="s">
        <v>28</v>
      </c>
      <c r="D21" s="8" t="s">
        <v>27</v>
      </c>
      <c r="E21" s="8"/>
    </row>
    <row r="22" spans="1:5" ht="15" customHeight="1" x14ac:dyDescent="0.2">
      <c r="A22" s="7" t="s">
        <v>0</v>
      </c>
      <c r="B22" s="7" t="s">
        <v>0</v>
      </c>
      <c r="C22" s="7" t="s">
        <v>0</v>
      </c>
      <c r="D22" s="7" t="s">
        <v>0</v>
      </c>
      <c r="E22" s="7"/>
    </row>
    <row r="27" spans="1:5" ht="15.75" x14ac:dyDescent="0.25">
      <c r="C27" s="60" t="s">
        <v>199</v>
      </c>
      <c r="D27" s="60" t="s">
        <v>200</v>
      </c>
    </row>
    <row r="28" spans="1:5" ht="15.75" x14ac:dyDescent="0.25">
      <c r="C28" s="59" t="s">
        <v>24</v>
      </c>
      <c r="D28" s="59" t="s">
        <v>566</v>
      </c>
    </row>
  </sheetData>
  <mergeCells count="5">
    <mergeCell ref="C15:D15"/>
    <mergeCell ref="C16:D16"/>
    <mergeCell ref="A19:B20"/>
    <mergeCell ref="D19:D20"/>
    <mergeCell ref="E19: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J62"/>
  <sheetViews>
    <sheetView zoomScaleNormal="100" workbookViewId="0">
      <selection activeCell="D2" sqref="D2:G62"/>
    </sheetView>
  </sheetViews>
  <sheetFormatPr defaultRowHeight="12.75" x14ac:dyDescent="0.2"/>
  <cols>
    <col min="1" max="1" width="68.140625" bestFit="1" customWidth="1"/>
    <col min="2" max="2" width="8.85546875" bestFit="1" customWidth="1"/>
    <col min="3" max="3" width="8.140625" bestFit="1" customWidth="1"/>
    <col min="4" max="7" width="28.5703125" customWidth="1"/>
    <col min="8" max="10" width="6.85546875" customWidth="1"/>
  </cols>
  <sheetData>
    <row r="1" spans="1:10" ht="28.35" customHeight="1" x14ac:dyDescent="0.25">
      <c r="A1" s="81" t="s">
        <v>201</v>
      </c>
      <c r="B1" s="83" t="s">
        <v>202</v>
      </c>
      <c r="C1" s="83" t="s">
        <v>203</v>
      </c>
      <c r="D1" s="86" t="s">
        <v>567</v>
      </c>
      <c r="E1" s="87"/>
      <c r="F1" s="86" t="s">
        <v>204</v>
      </c>
      <c r="G1" s="87"/>
      <c r="H1" s="1"/>
      <c r="I1" s="1"/>
      <c r="J1" s="1"/>
    </row>
    <row r="2" spans="1:10" ht="25.5" x14ac:dyDescent="0.25">
      <c r="A2" s="82"/>
      <c r="B2" s="84"/>
      <c r="C2" s="85"/>
      <c r="D2" s="12" t="s">
        <v>568</v>
      </c>
      <c r="E2" s="13" t="s">
        <v>205</v>
      </c>
      <c r="F2" s="14" t="s">
        <v>569</v>
      </c>
      <c r="G2" s="13" t="s">
        <v>205</v>
      </c>
      <c r="H2" s="1"/>
      <c r="I2" s="1"/>
      <c r="J2" s="1"/>
    </row>
    <row r="3" spans="1:10" ht="25.5" x14ac:dyDescent="0.25">
      <c r="A3" s="15" t="s">
        <v>206</v>
      </c>
      <c r="B3" s="16" t="s">
        <v>34</v>
      </c>
      <c r="C3" s="17"/>
      <c r="D3" s="18">
        <v>3210032604</v>
      </c>
      <c r="E3" s="18">
        <v>3210032604</v>
      </c>
      <c r="F3" s="18">
        <v>3372436164</v>
      </c>
      <c r="G3" s="18">
        <v>3372436164</v>
      </c>
      <c r="H3" s="1"/>
      <c r="I3" s="1"/>
      <c r="J3" s="1"/>
    </row>
    <row r="4" spans="1:10" ht="25.5" x14ac:dyDescent="0.25">
      <c r="A4" s="19" t="s">
        <v>207</v>
      </c>
      <c r="B4" s="20" t="s">
        <v>35</v>
      </c>
      <c r="C4" s="21"/>
      <c r="D4" s="22">
        <v>0</v>
      </c>
      <c r="E4" s="22">
        <v>0</v>
      </c>
      <c r="F4" s="22">
        <v>0</v>
      </c>
      <c r="G4" s="22">
        <v>0</v>
      </c>
      <c r="H4" s="1"/>
      <c r="I4" s="1"/>
      <c r="J4" s="1"/>
    </row>
    <row r="5" spans="1:10" ht="25.5" x14ac:dyDescent="0.25">
      <c r="A5" s="19" t="s">
        <v>208</v>
      </c>
      <c r="B5" s="20" t="s">
        <v>36</v>
      </c>
      <c r="C5" s="23"/>
      <c r="D5" s="22">
        <v>3210032604</v>
      </c>
      <c r="E5" s="22">
        <v>3210032604</v>
      </c>
      <c r="F5" s="22">
        <v>3372436164</v>
      </c>
      <c r="G5" s="22">
        <v>3372436164</v>
      </c>
      <c r="H5" s="1"/>
      <c r="I5" s="1"/>
      <c r="J5" s="1"/>
    </row>
    <row r="6" spans="1:10" ht="25.5" x14ac:dyDescent="0.25">
      <c r="A6" s="19" t="s">
        <v>209</v>
      </c>
      <c r="B6" s="20" t="s">
        <v>210</v>
      </c>
      <c r="C6" s="23"/>
      <c r="D6" s="22">
        <v>2625238084</v>
      </c>
      <c r="E6" s="22">
        <v>2625238084</v>
      </c>
      <c r="F6" s="22">
        <v>2926381370</v>
      </c>
      <c r="G6" s="22">
        <v>2926381370</v>
      </c>
      <c r="H6" s="1"/>
      <c r="I6" s="1"/>
      <c r="J6" s="1"/>
    </row>
    <row r="7" spans="1:10" ht="25.5" x14ac:dyDescent="0.25">
      <c r="A7" s="19" t="s">
        <v>211</v>
      </c>
      <c r="B7" s="20" t="s">
        <v>212</v>
      </c>
      <c r="C7" s="23"/>
      <c r="D7" s="22">
        <v>198000000</v>
      </c>
      <c r="E7" s="22">
        <v>198000000</v>
      </c>
      <c r="F7" s="22">
        <v>446054794</v>
      </c>
      <c r="G7" s="22">
        <v>446054794</v>
      </c>
      <c r="H7" s="1"/>
      <c r="I7" s="1"/>
      <c r="J7" s="1"/>
    </row>
    <row r="8" spans="1:10" ht="25.5" x14ac:dyDescent="0.25">
      <c r="A8" s="19" t="s">
        <v>213</v>
      </c>
      <c r="B8" s="20" t="s">
        <v>214</v>
      </c>
      <c r="C8" s="23"/>
      <c r="D8" s="22">
        <v>386794520</v>
      </c>
      <c r="E8" s="22">
        <v>386794520</v>
      </c>
      <c r="F8" s="22">
        <v>0</v>
      </c>
      <c r="G8" s="22">
        <v>0</v>
      </c>
      <c r="H8" s="1"/>
      <c r="I8" s="1"/>
      <c r="J8" s="1"/>
    </row>
    <row r="9" spans="1:10" ht="25.5" x14ac:dyDescent="0.25">
      <c r="A9" s="19" t="s">
        <v>215</v>
      </c>
      <c r="B9" s="20" t="s">
        <v>216</v>
      </c>
      <c r="C9" s="23"/>
      <c r="D9" s="22">
        <v>0</v>
      </c>
      <c r="E9" s="22">
        <v>0</v>
      </c>
      <c r="F9" s="22">
        <v>0</v>
      </c>
      <c r="G9" s="22">
        <v>0</v>
      </c>
      <c r="H9" s="1"/>
      <c r="I9" s="1"/>
      <c r="J9" s="1"/>
    </row>
    <row r="10" spans="1:10" ht="25.5" x14ac:dyDescent="0.25">
      <c r="A10" s="19" t="s">
        <v>217</v>
      </c>
      <c r="B10" s="24" t="s">
        <v>37</v>
      </c>
      <c r="C10" s="23"/>
      <c r="D10" s="22">
        <v>0</v>
      </c>
      <c r="E10" s="22">
        <v>0</v>
      </c>
      <c r="F10" s="22">
        <v>0</v>
      </c>
      <c r="G10" s="22">
        <v>0</v>
      </c>
      <c r="H10" s="1"/>
      <c r="I10" s="1"/>
      <c r="J10" s="1"/>
    </row>
    <row r="11" spans="1:10" ht="25.5" x14ac:dyDescent="0.25">
      <c r="A11" s="19" t="s">
        <v>218</v>
      </c>
      <c r="B11" s="24" t="s">
        <v>38</v>
      </c>
      <c r="C11" s="23"/>
      <c r="D11" s="22">
        <v>0</v>
      </c>
      <c r="E11" s="22">
        <v>0</v>
      </c>
      <c r="F11" s="22">
        <v>0</v>
      </c>
      <c r="G11" s="22">
        <v>0</v>
      </c>
      <c r="H11" s="1"/>
      <c r="I11" s="1"/>
      <c r="J11" s="1"/>
    </row>
    <row r="12" spans="1:10" ht="25.5" x14ac:dyDescent="0.25">
      <c r="A12" s="19" t="s">
        <v>219</v>
      </c>
      <c r="B12" s="24" t="s">
        <v>39</v>
      </c>
      <c r="C12" s="23"/>
      <c r="D12" s="22">
        <v>0</v>
      </c>
      <c r="E12" s="22">
        <v>0</v>
      </c>
      <c r="F12" s="22">
        <v>0</v>
      </c>
      <c r="G12" s="22">
        <v>0</v>
      </c>
      <c r="H12" s="1"/>
      <c r="I12" s="1"/>
      <c r="J12" s="1"/>
    </row>
    <row r="13" spans="1:10" ht="25.5" x14ac:dyDescent="0.25">
      <c r="A13" s="19" t="s">
        <v>220</v>
      </c>
      <c r="B13" s="24" t="s">
        <v>40</v>
      </c>
      <c r="C13" s="23"/>
      <c r="D13" s="22">
        <v>0</v>
      </c>
      <c r="E13" s="22">
        <v>0</v>
      </c>
      <c r="F13" s="22">
        <v>0</v>
      </c>
      <c r="G13" s="22">
        <v>0</v>
      </c>
      <c r="H13" s="1"/>
      <c r="I13" s="1"/>
      <c r="J13" s="1"/>
    </row>
    <row r="14" spans="1:10" ht="25.5" x14ac:dyDescent="0.25">
      <c r="A14" s="19" t="s">
        <v>221</v>
      </c>
      <c r="B14" s="24" t="s">
        <v>41</v>
      </c>
      <c r="C14" s="23"/>
      <c r="D14" s="22">
        <v>0</v>
      </c>
      <c r="E14" s="22">
        <v>0</v>
      </c>
      <c r="F14" s="22">
        <v>0</v>
      </c>
      <c r="G14" s="22">
        <v>0</v>
      </c>
      <c r="H14" s="1"/>
      <c r="I14" s="1"/>
      <c r="J14" s="1"/>
    </row>
    <row r="15" spans="1:10" ht="51" x14ac:dyDescent="0.25">
      <c r="A15" s="19" t="s">
        <v>222</v>
      </c>
      <c r="B15" s="24" t="s">
        <v>42</v>
      </c>
      <c r="C15" s="23"/>
      <c r="D15" s="22">
        <v>0</v>
      </c>
      <c r="E15" s="22">
        <v>0</v>
      </c>
      <c r="F15" s="22">
        <v>0</v>
      </c>
      <c r="G15" s="22">
        <v>0</v>
      </c>
      <c r="H15" s="1"/>
      <c r="I15" s="1"/>
      <c r="J15" s="1"/>
    </row>
    <row r="16" spans="1:10" ht="25.5" x14ac:dyDescent="0.25">
      <c r="A16" s="15" t="s">
        <v>223</v>
      </c>
      <c r="B16" s="16" t="s">
        <v>43</v>
      </c>
      <c r="C16" s="17"/>
      <c r="D16" s="18">
        <v>0</v>
      </c>
      <c r="E16" s="18">
        <v>0</v>
      </c>
      <c r="F16" s="18">
        <v>0</v>
      </c>
      <c r="G16" s="18">
        <v>0</v>
      </c>
      <c r="H16" s="1"/>
      <c r="I16" s="1"/>
      <c r="J16" s="1"/>
    </row>
    <row r="17" spans="1:10" ht="25.5" x14ac:dyDescent="0.25">
      <c r="A17" s="19" t="s">
        <v>224</v>
      </c>
      <c r="B17" s="24" t="s">
        <v>44</v>
      </c>
      <c r="C17" s="23"/>
      <c r="D17" s="22">
        <v>0</v>
      </c>
      <c r="E17" s="22">
        <v>0</v>
      </c>
      <c r="F17" s="22">
        <v>0</v>
      </c>
      <c r="G17" s="22">
        <v>0</v>
      </c>
      <c r="H17" s="1"/>
      <c r="I17" s="1"/>
      <c r="J17" s="1"/>
    </row>
    <row r="18" spans="1:10" ht="25.5" x14ac:dyDescent="0.25">
      <c r="A18" s="25" t="s">
        <v>225</v>
      </c>
      <c r="B18" s="20" t="s">
        <v>226</v>
      </c>
      <c r="C18" s="21"/>
      <c r="D18" s="22">
        <v>0</v>
      </c>
      <c r="E18" s="22">
        <v>0</v>
      </c>
      <c r="F18" s="22">
        <v>0</v>
      </c>
      <c r="G18" s="22">
        <v>0</v>
      </c>
      <c r="H18" s="1"/>
      <c r="I18" s="1"/>
      <c r="J18" s="1"/>
    </row>
    <row r="19" spans="1:10" ht="25.5" x14ac:dyDescent="0.25">
      <c r="A19" s="25" t="s">
        <v>227</v>
      </c>
      <c r="B19" s="20" t="s">
        <v>228</v>
      </c>
      <c r="C19" s="21"/>
      <c r="D19" s="22">
        <v>0</v>
      </c>
      <c r="E19" s="22">
        <v>0</v>
      </c>
      <c r="F19" s="22">
        <v>0</v>
      </c>
      <c r="G19" s="22">
        <v>0</v>
      </c>
      <c r="H19" s="1"/>
      <c r="I19" s="1"/>
      <c r="J19" s="1"/>
    </row>
    <row r="20" spans="1:10" ht="25.5" x14ac:dyDescent="0.25">
      <c r="A20" s="25" t="s">
        <v>229</v>
      </c>
      <c r="B20" s="20" t="s">
        <v>45</v>
      </c>
      <c r="C20" s="23"/>
      <c r="D20" s="22">
        <v>0</v>
      </c>
      <c r="E20" s="22">
        <v>0</v>
      </c>
      <c r="F20" s="22">
        <v>0</v>
      </c>
      <c r="G20" s="22">
        <v>0</v>
      </c>
      <c r="H20" s="1"/>
      <c r="I20" s="1"/>
      <c r="J20" s="1"/>
    </row>
    <row r="21" spans="1:10" ht="25.5" x14ac:dyDescent="0.25">
      <c r="A21" s="25" t="s">
        <v>230</v>
      </c>
      <c r="B21" s="20" t="s">
        <v>46</v>
      </c>
      <c r="C21" s="23"/>
      <c r="D21" s="22">
        <v>0</v>
      </c>
      <c r="E21" s="22">
        <v>0</v>
      </c>
      <c r="F21" s="22">
        <v>0</v>
      </c>
      <c r="G21" s="22">
        <v>0</v>
      </c>
      <c r="H21" s="1"/>
      <c r="I21" s="1"/>
      <c r="J21" s="1"/>
    </row>
    <row r="22" spans="1:10" ht="38.25" x14ac:dyDescent="0.25">
      <c r="A22" s="25" t="s">
        <v>231</v>
      </c>
      <c r="B22" s="20" t="s">
        <v>47</v>
      </c>
      <c r="C22" s="23"/>
      <c r="D22" s="22">
        <v>0</v>
      </c>
      <c r="E22" s="22">
        <v>0</v>
      </c>
      <c r="F22" s="22">
        <v>0</v>
      </c>
      <c r="G22" s="22">
        <v>0</v>
      </c>
      <c r="H22" s="1"/>
      <c r="I22" s="1"/>
      <c r="J22" s="1"/>
    </row>
    <row r="23" spans="1:10" ht="25.5" x14ac:dyDescent="0.25">
      <c r="A23" s="25" t="s">
        <v>232</v>
      </c>
      <c r="B23" s="20" t="s">
        <v>48</v>
      </c>
      <c r="C23" s="23"/>
      <c r="D23" s="22">
        <v>0</v>
      </c>
      <c r="E23" s="22">
        <v>0</v>
      </c>
      <c r="F23" s="22">
        <v>0</v>
      </c>
      <c r="G23" s="22">
        <v>0</v>
      </c>
      <c r="H23" s="1"/>
      <c r="I23" s="1"/>
      <c r="J23" s="1"/>
    </row>
    <row r="24" spans="1:10" ht="25.5" x14ac:dyDescent="0.25">
      <c r="A24" s="15" t="s">
        <v>233</v>
      </c>
      <c r="B24" s="16" t="s">
        <v>49</v>
      </c>
      <c r="C24" s="17"/>
      <c r="D24" s="18">
        <v>1139370457</v>
      </c>
      <c r="E24" s="18">
        <v>1139370457</v>
      </c>
      <c r="F24" s="18">
        <v>1128259398</v>
      </c>
      <c r="G24" s="18">
        <v>1128259398</v>
      </c>
      <c r="H24" s="1"/>
      <c r="I24" s="1"/>
      <c r="J24" s="1"/>
    </row>
    <row r="25" spans="1:10" ht="25.5" x14ac:dyDescent="0.25">
      <c r="A25" s="25" t="s">
        <v>234</v>
      </c>
      <c r="B25" s="20" t="s">
        <v>50</v>
      </c>
      <c r="C25" s="23"/>
      <c r="D25" s="22">
        <v>506048950</v>
      </c>
      <c r="E25" s="22">
        <v>506048950</v>
      </c>
      <c r="F25" s="22">
        <v>488635221</v>
      </c>
      <c r="G25" s="22">
        <v>488635221</v>
      </c>
      <c r="H25" s="1"/>
      <c r="I25" s="1"/>
      <c r="J25" s="1"/>
    </row>
    <row r="26" spans="1:10" ht="25.5" x14ac:dyDescent="0.25">
      <c r="A26" s="25" t="s">
        <v>235</v>
      </c>
      <c r="B26" s="20" t="s">
        <v>51</v>
      </c>
      <c r="C26" s="21"/>
      <c r="D26" s="22">
        <v>69300000</v>
      </c>
      <c r="E26" s="22">
        <v>69300000</v>
      </c>
      <c r="F26" s="22">
        <v>69420000</v>
      </c>
      <c r="G26" s="22">
        <v>69420000</v>
      </c>
      <c r="H26" s="1"/>
      <c r="I26" s="1"/>
      <c r="J26" s="1"/>
    </row>
    <row r="27" spans="1:10" ht="25.5" x14ac:dyDescent="0.25">
      <c r="A27" s="26" t="s">
        <v>236</v>
      </c>
      <c r="B27" s="27" t="s">
        <v>237</v>
      </c>
      <c r="C27" s="21"/>
      <c r="D27" s="22">
        <v>69000000</v>
      </c>
      <c r="E27" s="22">
        <v>69000000</v>
      </c>
      <c r="F27" s="22">
        <v>69000000</v>
      </c>
      <c r="G27" s="22">
        <v>69000000</v>
      </c>
      <c r="H27" s="1"/>
      <c r="I27" s="1"/>
      <c r="J27" s="1"/>
    </row>
    <row r="28" spans="1:10" ht="25.5" x14ac:dyDescent="0.25">
      <c r="A28" s="26" t="s">
        <v>238</v>
      </c>
      <c r="B28" s="27" t="s">
        <v>239</v>
      </c>
      <c r="C28" s="21"/>
      <c r="D28" s="22">
        <v>300000</v>
      </c>
      <c r="E28" s="22">
        <v>300000</v>
      </c>
      <c r="F28" s="22">
        <v>420000</v>
      </c>
      <c r="G28" s="22">
        <v>420000</v>
      </c>
      <c r="H28" s="1"/>
      <c r="I28" s="1"/>
      <c r="J28" s="1"/>
    </row>
    <row r="29" spans="1:10" ht="51" x14ac:dyDescent="0.25">
      <c r="A29" s="26" t="s">
        <v>240</v>
      </c>
      <c r="B29" s="27" t="s">
        <v>241</v>
      </c>
      <c r="C29" s="21"/>
      <c r="D29" s="22">
        <v>0</v>
      </c>
      <c r="E29" s="22">
        <v>0</v>
      </c>
      <c r="F29" s="22">
        <v>0</v>
      </c>
      <c r="G29" s="22">
        <v>0</v>
      </c>
      <c r="H29" s="1"/>
      <c r="I29" s="1"/>
      <c r="J29" s="1"/>
    </row>
    <row r="30" spans="1:10" ht="25.5" x14ac:dyDescent="0.25">
      <c r="A30" s="25" t="s">
        <v>242</v>
      </c>
      <c r="B30" s="20" t="s">
        <v>52</v>
      </c>
      <c r="C30" s="21"/>
      <c r="D30" s="22">
        <v>105600000</v>
      </c>
      <c r="E30" s="22">
        <v>105600000</v>
      </c>
      <c r="F30" s="22">
        <v>105600000</v>
      </c>
      <c r="G30" s="22">
        <v>105600000</v>
      </c>
      <c r="H30" s="1"/>
      <c r="I30" s="1"/>
      <c r="J30" s="1"/>
    </row>
    <row r="31" spans="1:10" ht="25.5" x14ac:dyDescent="0.25">
      <c r="A31" s="25" t="s">
        <v>243</v>
      </c>
      <c r="B31" s="20" t="s">
        <v>53</v>
      </c>
      <c r="C31" s="21"/>
      <c r="D31" s="22">
        <v>213675000</v>
      </c>
      <c r="E31" s="22">
        <v>213675000</v>
      </c>
      <c r="F31" s="22">
        <v>213675000</v>
      </c>
      <c r="G31" s="22">
        <v>213675000</v>
      </c>
      <c r="H31" s="1"/>
      <c r="I31" s="1"/>
      <c r="J31" s="1"/>
    </row>
    <row r="32" spans="1:10" ht="25.5" x14ac:dyDescent="0.25">
      <c r="A32" s="25" t="s">
        <v>244</v>
      </c>
      <c r="B32" s="20" t="s">
        <v>54</v>
      </c>
      <c r="C32" s="21"/>
      <c r="D32" s="22">
        <v>66000000</v>
      </c>
      <c r="E32" s="22">
        <v>66000000</v>
      </c>
      <c r="F32" s="22">
        <v>66000000</v>
      </c>
      <c r="G32" s="22">
        <v>66000000</v>
      </c>
      <c r="H32" s="1"/>
      <c r="I32" s="1"/>
      <c r="J32" s="1"/>
    </row>
    <row r="33" spans="1:10" ht="25.5" x14ac:dyDescent="0.25">
      <c r="A33" s="25" t="s">
        <v>245</v>
      </c>
      <c r="B33" s="20" t="s">
        <v>55</v>
      </c>
      <c r="C33" s="21"/>
      <c r="D33" s="22">
        <v>0</v>
      </c>
      <c r="E33" s="22">
        <v>0</v>
      </c>
      <c r="F33" s="22">
        <v>0</v>
      </c>
      <c r="G33" s="22">
        <v>0</v>
      </c>
      <c r="H33" s="1"/>
      <c r="I33" s="1"/>
      <c r="J33" s="1"/>
    </row>
    <row r="34" spans="1:10" ht="38.25" x14ac:dyDescent="0.25">
      <c r="A34" s="28" t="s">
        <v>246</v>
      </c>
      <c r="B34" s="27" t="s">
        <v>247</v>
      </c>
      <c r="C34" s="21"/>
      <c r="D34" s="22">
        <v>0</v>
      </c>
      <c r="E34" s="22">
        <v>0</v>
      </c>
      <c r="F34" s="22">
        <v>0</v>
      </c>
      <c r="G34" s="22">
        <v>0</v>
      </c>
      <c r="H34" s="1"/>
      <c r="I34" s="1"/>
      <c r="J34" s="1"/>
    </row>
    <row r="35" spans="1:10" ht="25.5" x14ac:dyDescent="0.25">
      <c r="A35" s="28" t="s">
        <v>248</v>
      </c>
      <c r="B35" s="27" t="s">
        <v>249</v>
      </c>
      <c r="C35" s="21"/>
      <c r="D35" s="22">
        <v>0</v>
      </c>
      <c r="E35" s="22">
        <v>0</v>
      </c>
      <c r="F35" s="22">
        <v>0</v>
      </c>
      <c r="G35" s="22">
        <v>0</v>
      </c>
      <c r="H35" s="1"/>
      <c r="I35" s="1"/>
      <c r="J35" s="1"/>
    </row>
    <row r="36" spans="1:10" ht="25.5" x14ac:dyDescent="0.25">
      <c r="A36" s="25" t="s">
        <v>250</v>
      </c>
      <c r="B36" s="20" t="s">
        <v>56</v>
      </c>
      <c r="C36" s="21"/>
      <c r="D36" s="22">
        <v>0</v>
      </c>
      <c r="E36" s="22">
        <v>0</v>
      </c>
      <c r="F36" s="22">
        <v>0</v>
      </c>
      <c r="G36" s="22">
        <v>0</v>
      </c>
      <c r="H36" s="1"/>
      <c r="I36" s="1"/>
      <c r="J36" s="1"/>
    </row>
    <row r="37" spans="1:10" ht="25.5" x14ac:dyDescent="0.25">
      <c r="A37" s="25" t="s">
        <v>251</v>
      </c>
      <c r="B37" s="20" t="s">
        <v>57</v>
      </c>
      <c r="C37" s="21"/>
      <c r="D37" s="22">
        <v>77603403</v>
      </c>
      <c r="E37" s="22">
        <v>77603403</v>
      </c>
      <c r="F37" s="22">
        <v>79256823</v>
      </c>
      <c r="G37" s="22">
        <v>79256823</v>
      </c>
      <c r="H37" s="1"/>
      <c r="I37" s="1"/>
      <c r="J37" s="1"/>
    </row>
    <row r="38" spans="1:10" ht="25.5" x14ac:dyDescent="0.25">
      <c r="A38" s="25" t="s">
        <v>252</v>
      </c>
      <c r="B38" s="20" t="s">
        <v>58</v>
      </c>
      <c r="C38" s="21"/>
      <c r="D38" s="22">
        <v>0</v>
      </c>
      <c r="E38" s="22">
        <v>0</v>
      </c>
      <c r="F38" s="22">
        <v>0</v>
      </c>
      <c r="G38" s="22">
        <v>0</v>
      </c>
      <c r="H38" s="1"/>
      <c r="I38" s="1"/>
      <c r="J38" s="1"/>
    </row>
    <row r="39" spans="1:10" ht="25.5" x14ac:dyDescent="0.2">
      <c r="A39" s="25" t="s">
        <v>253</v>
      </c>
      <c r="B39" s="29" t="s">
        <v>59</v>
      </c>
      <c r="C39" s="21"/>
      <c r="D39" s="22">
        <v>101143104</v>
      </c>
      <c r="E39" s="22">
        <v>101143104</v>
      </c>
      <c r="F39" s="22">
        <v>105672354</v>
      </c>
      <c r="G39" s="22">
        <v>105672354</v>
      </c>
    </row>
    <row r="40" spans="1:10" ht="25.5" x14ac:dyDescent="0.2">
      <c r="A40" s="28" t="s">
        <v>254</v>
      </c>
      <c r="B40" s="30" t="s">
        <v>255</v>
      </c>
      <c r="C40" s="21"/>
      <c r="D40" s="22">
        <v>90000000</v>
      </c>
      <c r="E40" s="22">
        <v>90000000</v>
      </c>
      <c r="F40" s="22">
        <v>90000000</v>
      </c>
      <c r="G40" s="22">
        <v>90000000</v>
      </c>
    </row>
    <row r="41" spans="1:10" ht="25.5" x14ac:dyDescent="0.2">
      <c r="A41" s="28" t="s">
        <v>256</v>
      </c>
      <c r="B41" s="30" t="s">
        <v>257</v>
      </c>
      <c r="C41" s="21"/>
      <c r="D41" s="22">
        <v>0</v>
      </c>
      <c r="E41" s="22">
        <v>0</v>
      </c>
      <c r="F41" s="22">
        <v>0</v>
      </c>
      <c r="G41" s="22">
        <v>0</v>
      </c>
    </row>
    <row r="42" spans="1:10" ht="25.5" x14ac:dyDescent="0.2">
      <c r="A42" s="28" t="s">
        <v>258</v>
      </c>
      <c r="B42" s="30" t="s">
        <v>259</v>
      </c>
      <c r="C42" s="23"/>
      <c r="D42" s="22">
        <v>0</v>
      </c>
      <c r="E42" s="22">
        <v>0</v>
      </c>
      <c r="F42" s="22">
        <v>0</v>
      </c>
      <c r="G42" s="22">
        <v>0</v>
      </c>
    </row>
    <row r="43" spans="1:10" ht="25.5" x14ac:dyDescent="0.2">
      <c r="A43" s="28" t="s">
        <v>260</v>
      </c>
      <c r="B43" s="30" t="s">
        <v>261</v>
      </c>
      <c r="C43" s="21"/>
      <c r="D43" s="22">
        <v>0</v>
      </c>
      <c r="E43" s="22">
        <v>0</v>
      </c>
      <c r="F43" s="22">
        <v>0</v>
      </c>
      <c r="G43" s="22">
        <v>0</v>
      </c>
    </row>
    <row r="44" spans="1:10" ht="25.5" x14ac:dyDescent="0.2">
      <c r="A44" s="28" t="s">
        <v>262</v>
      </c>
      <c r="B44" s="30" t="s">
        <v>263</v>
      </c>
      <c r="C44" s="23"/>
      <c r="D44" s="22">
        <v>0</v>
      </c>
      <c r="E44" s="22">
        <v>0</v>
      </c>
      <c r="F44" s="22">
        <v>0</v>
      </c>
      <c r="G44" s="22">
        <v>0</v>
      </c>
    </row>
    <row r="45" spans="1:10" ht="25.5" x14ac:dyDescent="0.2">
      <c r="A45" s="28" t="s">
        <v>264</v>
      </c>
      <c r="B45" s="30" t="s">
        <v>265</v>
      </c>
      <c r="C45" s="23"/>
      <c r="D45" s="22">
        <v>0</v>
      </c>
      <c r="E45" s="22">
        <v>0</v>
      </c>
      <c r="F45" s="22">
        <v>0</v>
      </c>
      <c r="G45" s="22">
        <v>0</v>
      </c>
    </row>
    <row r="46" spans="1:10" ht="25.5" x14ac:dyDescent="0.2">
      <c r="A46" s="28" t="s">
        <v>266</v>
      </c>
      <c r="B46" s="30" t="s">
        <v>267</v>
      </c>
      <c r="C46" s="23"/>
      <c r="D46" s="22">
        <v>4958904</v>
      </c>
      <c r="E46" s="22">
        <v>4958904</v>
      </c>
      <c r="F46" s="22">
        <v>4958904</v>
      </c>
      <c r="G46" s="22">
        <v>4958904</v>
      </c>
    </row>
    <row r="47" spans="1:10" ht="25.5" x14ac:dyDescent="0.2">
      <c r="A47" s="28" t="s">
        <v>268</v>
      </c>
      <c r="B47" s="30" t="s">
        <v>269</v>
      </c>
      <c r="C47" s="23"/>
      <c r="D47" s="22">
        <v>5084200</v>
      </c>
      <c r="E47" s="22">
        <v>5084200</v>
      </c>
      <c r="F47" s="22">
        <v>9613450</v>
      </c>
      <c r="G47" s="22">
        <v>9613450</v>
      </c>
    </row>
    <row r="48" spans="1:10" ht="25.5" x14ac:dyDescent="0.2">
      <c r="A48" s="28" t="s">
        <v>270</v>
      </c>
      <c r="B48" s="30" t="s">
        <v>271</v>
      </c>
      <c r="C48" s="23"/>
      <c r="D48" s="22">
        <v>0</v>
      </c>
      <c r="E48" s="22">
        <v>0</v>
      </c>
      <c r="F48" s="22">
        <v>0</v>
      </c>
      <c r="G48" s="22">
        <v>0</v>
      </c>
    </row>
    <row r="49" spans="1:7" ht="25.5" x14ac:dyDescent="0.2">
      <c r="A49" s="28" t="s">
        <v>272</v>
      </c>
      <c r="B49" s="30" t="s">
        <v>273</v>
      </c>
      <c r="C49" s="21"/>
      <c r="D49" s="22">
        <v>0</v>
      </c>
      <c r="E49" s="22">
        <v>0</v>
      </c>
      <c r="F49" s="22">
        <v>0</v>
      </c>
      <c r="G49" s="22">
        <v>0</v>
      </c>
    </row>
    <row r="50" spans="1:7" ht="25.5" x14ac:dyDescent="0.2">
      <c r="A50" s="28" t="s">
        <v>274</v>
      </c>
      <c r="B50" s="30" t="s">
        <v>275</v>
      </c>
      <c r="C50" s="21"/>
      <c r="D50" s="22">
        <v>1100000</v>
      </c>
      <c r="E50" s="22">
        <v>1100000</v>
      </c>
      <c r="F50" s="22">
        <v>1100000</v>
      </c>
      <c r="G50" s="22">
        <v>1100000</v>
      </c>
    </row>
    <row r="51" spans="1:7" ht="25.5" x14ac:dyDescent="0.2">
      <c r="A51" s="28" t="s">
        <v>276</v>
      </c>
      <c r="B51" s="30" t="s">
        <v>277</v>
      </c>
      <c r="C51" s="21"/>
      <c r="D51" s="22">
        <v>0</v>
      </c>
      <c r="E51" s="22">
        <v>0</v>
      </c>
      <c r="F51" s="22">
        <v>0</v>
      </c>
      <c r="G51" s="22">
        <v>0</v>
      </c>
    </row>
    <row r="52" spans="1:7" ht="25.5" x14ac:dyDescent="0.2">
      <c r="A52" s="28" t="s">
        <v>278</v>
      </c>
      <c r="B52" s="30" t="s">
        <v>279</v>
      </c>
      <c r="C52" s="21"/>
      <c r="D52" s="22">
        <v>0</v>
      </c>
      <c r="E52" s="22">
        <v>0</v>
      </c>
      <c r="F52" s="22">
        <v>0</v>
      </c>
      <c r="G52" s="22">
        <v>0</v>
      </c>
    </row>
    <row r="53" spans="1:7" ht="25.5" x14ac:dyDescent="0.2">
      <c r="A53" s="28" t="s">
        <v>280</v>
      </c>
      <c r="B53" s="30" t="s">
        <v>281</v>
      </c>
      <c r="C53" s="21"/>
      <c r="D53" s="22">
        <v>0</v>
      </c>
      <c r="E53" s="22">
        <v>0</v>
      </c>
      <c r="F53" s="22">
        <v>0</v>
      </c>
      <c r="G53" s="22">
        <v>0</v>
      </c>
    </row>
    <row r="54" spans="1:7" ht="38.25" x14ac:dyDescent="0.2">
      <c r="A54" s="15" t="s">
        <v>282</v>
      </c>
      <c r="B54" s="16" t="s">
        <v>60</v>
      </c>
      <c r="C54" s="17"/>
      <c r="D54" s="18">
        <v>2070662147</v>
      </c>
      <c r="E54" s="18">
        <v>2070662147</v>
      </c>
      <c r="F54" s="18">
        <v>2244176766</v>
      </c>
      <c r="G54" s="18">
        <v>2244176766</v>
      </c>
    </row>
    <row r="55" spans="1:7" ht="25.5" x14ac:dyDescent="0.2">
      <c r="A55" s="15" t="s">
        <v>283</v>
      </c>
      <c r="B55" s="16" t="s">
        <v>61</v>
      </c>
      <c r="C55" s="17"/>
      <c r="D55" s="18">
        <v>0</v>
      </c>
      <c r="E55" s="18">
        <v>0</v>
      </c>
      <c r="F55" s="18">
        <v>0</v>
      </c>
      <c r="G55" s="18">
        <v>0</v>
      </c>
    </row>
    <row r="56" spans="1:7" ht="25.5" x14ac:dyDescent="0.2">
      <c r="A56" s="19" t="s">
        <v>284</v>
      </c>
      <c r="B56" s="24" t="s">
        <v>62</v>
      </c>
      <c r="C56" s="23"/>
      <c r="D56" s="22">
        <v>0</v>
      </c>
      <c r="E56" s="22">
        <v>0</v>
      </c>
      <c r="F56" s="22">
        <v>0</v>
      </c>
      <c r="G56" s="22">
        <v>0</v>
      </c>
    </row>
    <row r="57" spans="1:7" ht="25.5" x14ac:dyDescent="0.2">
      <c r="A57" s="19" t="s">
        <v>285</v>
      </c>
      <c r="B57" s="24" t="s">
        <v>63</v>
      </c>
      <c r="C57" s="23"/>
      <c r="D57" s="22">
        <v>0</v>
      </c>
      <c r="E57" s="22">
        <v>0</v>
      </c>
      <c r="F57" s="22">
        <v>0</v>
      </c>
      <c r="G57" s="22">
        <v>0</v>
      </c>
    </row>
    <row r="58" spans="1:7" ht="38.25" x14ac:dyDescent="0.2">
      <c r="A58" s="15" t="s">
        <v>286</v>
      </c>
      <c r="B58" s="16" t="s">
        <v>64</v>
      </c>
      <c r="C58" s="17"/>
      <c r="D58" s="18">
        <v>2070662147</v>
      </c>
      <c r="E58" s="18">
        <v>2070662147</v>
      </c>
      <c r="F58" s="18">
        <v>2244176766</v>
      </c>
      <c r="G58" s="18">
        <v>2244176766</v>
      </c>
    </row>
    <row r="59" spans="1:7" ht="25.5" x14ac:dyDescent="0.2">
      <c r="A59" s="25" t="s">
        <v>287</v>
      </c>
      <c r="B59" s="20" t="s">
        <v>65</v>
      </c>
      <c r="C59" s="23"/>
      <c r="D59" s="22">
        <v>2070662147</v>
      </c>
      <c r="E59" s="22">
        <v>2070662147</v>
      </c>
      <c r="F59" s="22">
        <v>2244176766</v>
      </c>
      <c r="G59" s="22">
        <v>2244176766</v>
      </c>
    </row>
    <row r="60" spans="1:7" ht="25.5" x14ac:dyDescent="0.2">
      <c r="A60" s="25" t="s">
        <v>288</v>
      </c>
      <c r="B60" s="20" t="s">
        <v>66</v>
      </c>
      <c r="C60" s="23"/>
      <c r="D60" s="22">
        <v>0</v>
      </c>
      <c r="E60" s="22">
        <v>0</v>
      </c>
      <c r="F60" s="22">
        <v>0</v>
      </c>
      <c r="G60" s="22">
        <v>0</v>
      </c>
    </row>
    <row r="61" spans="1:7" ht="25.5" x14ac:dyDescent="0.2">
      <c r="A61" s="15" t="s">
        <v>289</v>
      </c>
      <c r="B61" s="16" t="s">
        <v>67</v>
      </c>
      <c r="C61" s="17"/>
      <c r="D61" s="18">
        <v>0</v>
      </c>
      <c r="E61" s="18">
        <v>0</v>
      </c>
      <c r="F61" s="18">
        <v>0</v>
      </c>
      <c r="G61" s="18">
        <v>0</v>
      </c>
    </row>
    <row r="62" spans="1:7" ht="38.25" x14ac:dyDescent="0.2">
      <c r="A62" s="15" t="s">
        <v>290</v>
      </c>
      <c r="B62" s="16" t="s">
        <v>68</v>
      </c>
      <c r="C62" s="17"/>
      <c r="D62" s="18">
        <v>2070662147</v>
      </c>
      <c r="E62" s="18">
        <v>2070662147</v>
      </c>
      <c r="F62" s="18">
        <v>2244176766</v>
      </c>
      <c r="G62" s="18">
        <v>2244176766</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5"/>
  <sheetViews>
    <sheetView workbookViewId="0">
      <selection activeCell="D1" sqref="D1:E105"/>
    </sheetView>
  </sheetViews>
  <sheetFormatPr defaultRowHeight="12.75" x14ac:dyDescent="0.2"/>
  <cols>
    <col min="1" max="1" width="66.42578125" customWidth="1"/>
    <col min="2" max="2" width="6.85546875" customWidth="1"/>
    <col min="3" max="3" width="21" customWidth="1"/>
    <col min="4" max="5" width="22.5703125" customWidth="1"/>
  </cols>
  <sheetData>
    <row r="1" spans="1:5" ht="38.25" x14ac:dyDescent="0.2">
      <c r="A1" s="31" t="s">
        <v>201</v>
      </c>
      <c r="B1" s="31" t="s">
        <v>202</v>
      </c>
      <c r="C1" s="31" t="s">
        <v>203</v>
      </c>
      <c r="D1" s="31" t="s">
        <v>570</v>
      </c>
      <c r="E1" s="31" t="s">
        <v>571</v>
      </c>
    </row>
    <row r="2" spans="1:5" ht="25.5" x14ac:dyDescent="0.2">
      <c r="A2" s="32" t="s">
        <v>291</v>
      </c>
      <c r="B2" s="33" t="s">
        <v>69</v>
      </c>
      <c r="C2" s="18"/>
      <c r="D2" s="18"/>
      <c r="E2" s="18"/>
    </row>
    <row r="3" spans="1:5" ht="25.5" x14ac:dyDescent="0.2">
      <c r="A3" s="34" t="s">
        <v>292</v>
      </c>
      <c r="B3" s="35" t="s">
        <v>70</v>
      </c>
      <c r="C3" s="36"/>
      <c r="D3" s="37">
        <v>1167877268</v>
      </c>
      <c r="E3" s="37">
        <v>1111618509</v>
      </c>
    </row>
    <row r="4" spans="1:5" ht="25.5" x14ac:dyDescent="0.2">
      <c r="A4" s="34" t="s">
        <v>293</v>
      </c>
      <c r="B4" s="35" t="s">
        <v>71</v>
      </c>
      <c r="C4" s="36"/>
      <c r="D4" s="37">
        <v>1167877268</v>
      </c>
      <c r="E4" s="37">
        <v>1111618509</v>
      </c>
    </row>
    <row r="5" spans="1:5" ht="25.5" x14ac:dyDescent="0.2">
      <c r="A5" s="38" t="s">
        <v>294</v>
      </c>
      <c r="B5" s="39" t="s">
        <v>295</v>
      </c>
      <c r="C5" s="36"/>
      <c r="D5" s="37">
        <v>0</v>
      </c>
      <c r="E5" s="37">
        <v>0</v>
      </c>
    </row>
    <row r="6" spans="1:5" ht="25.5" x14ac:dyDescent="0.2">
      <c r="A6" s="38" t="s">
        <v>296</v>
      </c>
      <c r="B6" s="39" t="s">
        <v>297</v>
      </c>
      <c r="C6" s="36"/>
      <c r="D6" s="37">
        <v>0</v>
      </c>
      <c r="E6" s="37">
        <v>0</v>
      </c>
    </row>
    <row r="7" spans="1:5" ht="25.5" x14ac:dyDescent="0.2">
      <c r="A7" s="38" t="s">
        <v>298</v>
      </c>
      <c r="B7" s="39" t="s">
        <v>299</v>
      </c>
      <c r="C7" s="36"/>
      <c r="D7" s="37">
        <v>1167877268</v>
      </c>
      <c r="E7" s="37">
        <v>1111618509</v>
      </c>
    </row>
    <row r="8" spans="1:5" ht="25.5" x14ac:dyDescent="0.2">
      <c r="A8" s="38" t="s">
        <v>300</v>
      </c>
      <c r="B8" s="39" t="s">
        <v>301</v>
      </c>
      <c r="C8" s="36"/>
      <c r="D8" s="37">
        <v>0</v>
      </c>
      <c r="E8" s="37">
        <v>0</v>
      </c>
    </row>
    <row r="9" spans="1:5" ht="25.5" x14ac:dyDescent="0.2">
      <c r="A9" s="34" t="s">
        <v>302</v>
      </c>
      <c r="B9" s="35" t="s">
        <v>72</v>
      </c>
      <c r="C9" s="36"/>
      <c r="D9" s="37">
        <v>0</v>
      </c>
      <c r="E9" s="37">
        <v>0</v>
      </c>
    </row>
    <row r="10" spans="1:5" ht="25.5" x14ac:dyDescent="0.2">
      <c r="A10" s="34" t="s">
        <v>303</v>
      </c>
      <c r="B10" s="35" t="s">
        <v>73</v>
      </c>
      <c r="C10" s="36"/>
      <c r="D10" s="37">
        <v>110800000000</v>
      </c>
      <c r="E10" s="37">
        <v>108800000000</v>
      </c>
    </row>
    <row r="11" spans="1:5" ht="25.5" x14ac:dyDescent="0.2">
      <c r="A11" s="34" t="s">
        <v>304</v>
      </c>
      <c r="B11" s="35" t="s">
        <v>74</v>
      </c>
      <c r="C11" s="36"/>
      <c r="D11" s="37">
        <v>110800000000</v>
      </c>
      <c r="E11" s="37">
        <v>108800000000</v>
      </c>
    </row>
    <row r="12" spans="1:5" ht="25.5" x14ac:dyDescent="0.2">
      <c r="A12" s="38" t="s">
        <v>305</v>
      </c>
      <c r="B12" s="39" t="s">
        <v>306</v>
      </c>
      <c r="C12" s="36"/>
      <c r="D12" s="37">
        <v>0</v>
      </c>
      <c r="E12" s="37">
        <v>0</v>
      </c>
    </row>
    <row r="13" spans="1:5" ht="25.5" x14ac:dyDescent="0.2">
      <c r="A13" s="38" t="s">
        <v>307</v>
      </c>
      <c r="B13" s="39" t="s">
        <v>308</v>
      </c>
      <c r="C13" s="36"/>
      <c r="D13" s="37">
        <v>0</v>
      </c>
      <c r="E13" s="37">
        <v>0</v>
      </c>
    </row>
    <row r="14" spans="1:5" ht="25.5" x14ac:dyDescent="0.2">
      <c r="A14" s="38" t="s">
        <v>309</v>
      </c>
      <c r="B14" s="39" t="s">
        <v>310</v>
      </c>
      <c r="C14" s="36"/>
      <c r="D14" s="37">
        <v>0</v>
      </c>
      <c r="E14" s="37">
        <v>0</v>
      </c>
    </row>
    <row r="15" spans="1:5" ht="25.5" x14ac:dyDescent="0.2">
      <c r="A15" s="38" t="s">
        <v>311</v>
      </c>
      <c r="B15" s="39" t="s">
        <v>312</v>
      </c>
      <c r="C15" s="36"/>
      <c r="D15" s="37">
        <v>10000000000</v>
      </c>
      <c r="E15" s="37">
        <v>10000000000</v>
      </c>
    </row>
    <row r="16" spans="1:5" ht="25.5" x14ac:dyDescent="0.2">
      <c r="A16" s="38" t="s">
        <v>313</v>
      </c>
      <c r="B16" s="39" t="s">
        <v>314</v>
      </c>
      <c r="C16" s="36"/>
      <c r="D16" s="37">
        <v>0</v>
      </c>
      <c r="E16" s="37">
        <v>15000000000</v>
      </c>
    </row>
    <row r="17" spans="1:5" ht="25.5" x14ac:dyDescent="0.2">
      <c r="A17" s="38" t="s">
        <v>315</v>
      </c>
      <c r="B17" s="39" t="s">
        <v>316</v>
      </c>
      <c r="C17" s="36"/>
      <c r="D17" s="37">
        <v>100800000000</v>
      </c>
      <c r="E17" s="37">
        <v>83800000000</v>
      </c>
    </row>
    <row r="18" spans="1:5" ht="25.5" x14ac:dyDescent="0.2">
      <c r="A18" s="38" t="s">
        <v>317</v>
      </c>
      <c r="B18" s="39" t="s">
        <v>318</v>
      </c>
      <c r="C18" s="36"/>
      <c r="D18" s="37">
        <v>0</v>
      </c>
      <c r="E18" s="37">
        <v>0</v>
      </c>
    </row>
    <row r="19" spans="1:5" ht="25.5" x14ac:dyDescent="0.2">
      <c r="A19" s="38" t="s">
        <v>319</v>
      </c>
      <c r="B19" s="39" t="s">
        <v>320</v>
      </c>
      <c r="C19" s="36"/>
      <c r="D19" s="37">
        <v>0</v>
      </c>
      <c r="E19" s="37">
        <v>0</v>
      </c>
    </row>
    <row r="20" spans="1:5" ht="25.5" x14ac:dyDescent="0.2">
      <c r="A20" s="38" t="s">
        <v>321</v>
      </c>
      <c r="B20" s="39" t="s">
        <v>322</v>
      </c>
      <c r="C20" s="36"/>
      <c r="D20" s="37">
        <v>0</v>
      </c>
      <c r="E20" s="37">
        <v>0</v>
      </c>
    </row>
    <row r="21" spans="1:5" ht="25.5" x14ac:dyDescent="0.2">
      <c r="A21" s="38" t="s">
        <v>323</v>
      </c>
      <c r="B21" s="39" t="s">
        <v>324</v>
      </c>
      <c r="C21" s="36"/>
      <c r="D21" s="37">
        <v>0</v>
      </c>
      <c r="E21" s="37">
        <v>0</v>
      </c>
    </row>
    <row r="22" spans="1:5" ht="25.5" x14ac:dyDescent="0.2">
      <c r="A22" s="34" t="s">
        <v>325</v>
      </c>
      <c r="B22" s="35" t="s">
        <v>75</v>
      </c>
      <c r="C22" s="36"/>
      <c r="D22" s="37">
        <v>0</v>
      </c>
      <c r="E22" s="37">
        <v>0</v>
      </c>
    </row>
    <row r="23" spans="1:5" ht="25.5" x14ac:dyDescent="0.2">
      <c r="A23" s="34" t="s">
        <v>326</v>
      </c>
      <c r="B23" s="35" t="s">
        <v>76</v>
      </c>
      <c r="C23" s="36"/>
      <c r="D23" s="37">
        <v>2625908220</v>
      </c>
      <c r="E23" s="37">
        <v>2630081096</v>
      </c>
    </row>
    <row r="24" spans="1:5" ht="25.5" x14ac:dyDescent="0.2">
      <c r="A24" s="34" t="s">
        <v>327</v>
      </c>
      <c r="B24" s="35" t="s">
        <v>77</v>
      </c>
      <c r="C24" s="36"/>
      <c r="D24" s="37">
        <v>0</v>
      </c>
      <c r="E24" s="37">
        <v>0</v>
      </c>
    </row>
    <row r="25" spans="1:5" ht="25.5" x14ac:dyDescent="0.2">
      <c r="A25" s="38" t="s">
        <v>328</v>
      </c>
      <c r="B25" s="39" t="s">
        <v>78</v>
      </c>
      <c r="C25" s="36"/>
      <c r="D25" s="37">
        <v>0</v>
      </c>
      <c r="E25" s="37">
        <v>0</v>
      </c>
    </row>
    <row r="26" spans="1:5" ht="25.5" x14ac:dyDescent="0.2">
      <c r="A26" s="34" t="s">
        <v>329</v>
      </c>
      <c r="B26" s="35" t="s">
        <v>79</v>
      </c>
      <c r="C26" s="36"/>
      <c r="D26" s="37">
        <v>2625908220</v>
      </c>
      <c r="E26" s="37">
        <v>2630081096</v>
      </c>
    </row>
    <row r="27" spans="1:5" ht="25.5" x14ac:dyDescent="0.2">
      <c r="A27" s="34" t="s">
        <v>330</v>
      </c>
      <c r="B27" s="35" t="s">
        <v>80</v>
      </c>
      <c r="C27" s="36"/>
      <c r="D27" s="37">
        <v>0</v>
      </c>
      <c r="E27" s="37">
        <v>0</v>
      </c>
    </row>
    <row r="28" spans="1:5" ht="25.5" x14ac:dyDescent="0.2">
      <c r="A28" s="38" t="s">
        <v>331</v>
      </c>
      <c r="B28" s="39" t="s">
        <v>332</v>
      </c>
      <c r="C28" s="36"/>
      <c r="D28" s="37">
        <v>0</v>
      </c>
      <c r="E28" s="37">
        <v>0</v>
      </c>
    </row>
    <row r="29" spans="1:5" ht="25.5" x14ac:dyDescent="0.2">
      <c r="A29" s="38" t="s">
        <v>333</v>
      </c>
      <c r="B29" s="39" t="s">
        <v>334</v>
      </c>
      <c r="C29" s="36"/>
      <c r="D29" s="37">
        <v>0</v>
      </c>
      <c r="E29" s="37">
        <v>0</v>
      </c>
    </row>
    <row r="30" spans="1:5" ht="25.5" x14ac:dyDescent="0.2">
      <c r="A30" s="38" t="s">
        <v>335</v>
      </c>
      <c r="B30" s="39" t="s">
        <v>336</v>
      </c>
      <c r="C30" s="36"/>
      <c r="D30" s="37">
        <v>0</v>
      </c>
      <c r="E30" s="37">
        <v>0</v>
      </c>
    </row>
    <row r="31" spans="1:5" ht="25.5" x14ac:dyDescent="0.2">
      <c r="A31" s="38" t="s">
        <v>337</v>
      </c>
      <c r="B31" s="39" t="s">
        <v>338</v>
      </c>
      <c r="C31" s="36"/>
      <c r="D31" s="37">
        <v>0</v>
      </c>
      <c r="E31" s="37">
        <v>0</v>
      </c>
    </row>
    <row r="32" spans="1:5" ht="25.5" x14ac:dyDescent="0.2">
      <c r="A32" s="38" t="s">
        <v>339</v>
      </c>
      <c r="B32" s="39" t="s">
        <v>340</v>
      </c>
      <c r="C32" s="36"/>
      <c r="D32" s="37">
        <v>0</v>
      </c>
      <c r="E32" s="37">
        <v>0</v>
      </c>
    </row>
    <row r="33" spans="1:5" ht="38.25" x14ac:dyDescent="0.2">
      <c r="A33" s="34" t="s">
        <v>341</v>
      </c>
      <c r="B33" s="35" t="s">
        <v>81</v>
      </c>
      <c r="C33" s="36"/>
      <c r="D33" s="37">
        <v>0</v>
      </c>
      <c r="E33" s="37">
        <v>0</v>
      </c>
    </row>
    <row r="34" spans="1:5" ht="25.5" x14ac:dyDescent="0.2">
      <c r="A34" s="34" t="s">
        <v>342</v>
      </c>
      <c r="B34" s="35" t="s">
        <v>82</v>
      </c>
      <c r="C34" s="36"/>
      <c r="D34" s="37">
        <v>2625908220</v>
      </c>
      <c r="E34" s="37">
        <v>2630081096</v>
      </c>
    </row>
    <row r="35" spans="1:5" ht="25.5" x14ac:dyDescent="0.2">
      <c r="A35" s="38" t="s">
        <v>343</v>
      </c>
      <c r="B35" s="39" t="s">
        <v>344</v>
      </c>
      <c r="C35" s="36"/>
      <c r="D35" s="37">
        <v>0</v>
      </c>
      <c r="E35" s="37">
        <v>0</v>
      </c>
    </row>
    <row r="36" spans="1:5" ht="25.5" x14ac:dyDescent="0.2">
      <c r="A36" s="38" t="s">
        <v>345</v>
      </c>
      <c r="B36" s="39" t="s">
        <v>346</v>
      </c>
      <c r="C36" s="36"/>
      <c r="D36" s="37">
        <v>38465753</v>
      </c>
      <c r="E36" s="37">
        <v>40602740</v>
      </c>
    </row>
    <row r="37" spans="1:5" ht="25.5" x14ac:dyDescent="0.2">
      <c r="A37" s="38" t="s">
        <v>347</v>
      </c>
      <c r="B37" s="39" t="s">
        <v>348</v>
      </c>
      <c r="C37" s="36"/>
      <c r="D37" s="37">
        <v>0</v>
      </c>
      <c r="E37" s="37">
        <v>0</v>
      </c>
    </row>
    <row r="38" spans="1:5" ht="25.5" x14ac:dyDescent="0.2">
      <c r="A38" s="38" t="s">
        <v>349</v>
      </c>
      <c r="B38" s="39" t="s">
        <v>350</v>
      </c>
      <c r="C38" s="36"/>
      <c r="D38" s="37">
        <v>2587442467</v>
      </c>
      <c r="E38" s="37">
        <v>1797478356</v>
      </c>
    </row>
    <row r="39" spans="1:5" ht="25.5" x14ac:dyDescent="0.2">
      <c r="A39" s="38" t="s">
        <v>351</v>
      </c>
      <c r="B39" s="39" t="s">
        <v>352</v>
      </c>
      <c r="C39" s="36"/>
      <c r="D39" s="37">
        <v>0</v>
      </c>
      <c r="E39" s="37">
        <v>792000000</v>
      </c>
    </row>
    <row r="40" spans="1:5" ht="25.5" x14ac:dyDescent="0.2">
      <c r="A40" s="38" t="s">
        <v>353</v>
      </c>
      <c r="B40" s="39" t="s">
        <v>354</v>
      </c>
      <c r="C40" s="36"/>
      <c r="D40" s="37">
        <v>0</v>
      </c>
      <c r="E40" s="37">
        <v>0</v>
      </c>
    </row>
    <row r="41" spans="1:5" ht="25.5" x14ac:dyDescent="0.2">
      <c r="A41" s="34" t="s">
        <v>355</v>
      </c>
      <c r="B41" s="35" t="s">
        <v>83</v>
      </c>
      <c r="C41" s="36"/>
      <c r="D41" s="37">
        <v>0</v>
      </c>
      <c r="E41" s="37">
        <v>0</v>
      </c>
    </row>
    <row r="42" spans="1:5" ht="25.5" x14ac:dyDescent="0.2">
      <c r="A42" s="38" t="s">
        <v>356</v>
      </c>
      <c r="B42" s="39" t="s">
        <v>357</v>
      </c>
      <c r="C42" s="36"/>
      <c r="D42" s="37">
        <v>0</v>
      </c>
      <c r="E42" s="37">
        <v>0</v>
      </c>
    </row>
    <row r="43" spans="1:5" ht="25.5" x14ac:dyDescent="0.2">
      <c r="A43" s="38" t="s">
        <v>358</v>
      </c>
      <c r="B43" s="39" t="s">
        <v>359</v>
      </c>
      <c r="C43" s="36"/>
      <c r="D43" s="37">
        <v>0</v>
      </c>
      <c r="E43" s="37">
        <v>0</v>
      </c>
    </row>
    <row r="44" spans="1:5" ht="25.5" x14ac:dyDescent="0.2">
      <c r="A44" s="38" t="s">
        <v>360</v>
      </c>
      <c r="B44" s="39" t="s">
        <v>361</v>
      </c>
      <c r="C44" s="36"/>
      <c r="D44" s="37">
        <v>0</v>
      </c>
      <c r="E44" s="37">
        <v>0</v>
      </c>
    </row>
    <row r="45" spans="1:5" ht="25.5" x14ac:dyDescent="0.2">
      <c r="A45" s="34" t="s">
        <v>362</v>
      </c>
      <c r="B45" s="35" t="s">
        <v>84</v>
      </c>
      <c r="C45" s="36"/>
      <c r="D45" s="37">
        <v>0</v>
      </c>
      <c r="E45" s="37">
        <v>0</v>
      </c>
    </row>
    <row r="46" spans="1:5" ht="25.5" x14ac:dyDescent="0.2">
      <c r="A46" s="32" t="s">
        <v>363</v>
      </c>
      <c r="B46" s="33" t="s">
        <v>85</v>
      </c>
      <c r="C46" s="18"/>
      <c r="D46" s="18">
        <v>114593785488</v>
      </c>
      <c r="E46" s="18">
        <v>112541699605</v>
      </c>
    </row>
    <row r="47" spans="1:5" ht="25.5" x14ac:dyDescent="0.2">
      <c r="A47" s="32" t="s">
        <v>364</v>
      </c>
      <c r="B47" s="33" t="s">
        <v>86</v>
      </c>
      <c r="C47" s="18"/>
      <c r="D47" s="18"/>
      <c r="E47" s="18"/>
    </row>
    <row r="48" spans="1:5" ht="25.5" x14ac:dyDescent="0.2">
      <c r="A48" s="34" t="s">
        <v>365</v>
      </c>
      <c r="B48" s="35" t="s">
        <v>87</v>
      </c>
      <c r="C48" s="36"/>
      <c r="D48" s="37">
        <v>0</v>
      </c>
      <c r="E48" s="37">
        <v>0</v>
      </c>
    </row>
    <row r="49" spans="1:5" ht="25.5" x14ac:dyDescent="0.2">
      <c r="A49" s="38" t="s">
        <v>366</v>
      </c>
      <c r="B49" s="39" t="s">
        <v>367</v>
      </c>
      <c r="C49" s="36"/>
      <c r="D49" s="37">
        <v>0</v>
      </c>
      <c r="E49" s="37">
        <v>0</v>
      </c>
    </row>
    <row r="50" spans="1:5" ht="25.5" x14ac:dyDescent="0.2">
      <c r="A50" s="38" t="s">
        <v>368</v>
      </c>
      <c r="B50" s="39" t="s">
        <v>369</v>
      </c>
      <c r="C50" s="36"/>
      <c r="D50" s="37">
        <v>0</v>
      </c>
      <c r="E50" s="37">
        <v>0</v>
      </c>
    </row>
    <row r="51" spans="1:5" ht="25.5" x14ac:dyDescent="0.2">
      <c r="A51" s="34" t="s">
        <v>370</v>
      </c>
      <c r="B51" s="35" t="s">
        <v>88</v>
      </c>
      <c r="C51" s="36"/>
      <c r="D51" s="37">
        <v>0</v>
      </c>
      <c r="E51" s="37">
        <v>0</v>
      </c>
    </row>
    <row r="52" spans="1:5" ht="51" x14ac:dyDescent="0.2">
      <c r="A52" s="34" t="s">
        <v>371</v>
      </c>
      <c r="B52" s="35" t="s">
        <v>89</v>
      </c>
      <c r="C52" s="36"/>
      <c r="D52" s="37">
        <v>0</v>
      </c>
      <c r="E52" s="37">
        <v>0</v>
      </c>
    </row>
    <row r="53" spans="1:5" ht="25.5" x14ac:dyDescent="0.2">
      <c r="A53" s="38" t="s">
        <v>372</v>
      </c>
      <c r="B53" s="39" t="s">
        <v>373</v>
      </c>
      <c r="C53" s="36"/>
      <c r="D53" s="37">
        <v>0</v>
      </c>
      <c r="E53" s="37">
        <v>0</v>
      </c>
    </row>
    <row r="54" spans="1:5" ht="25.5" x14ac:dyDescent="0.2">
      <c r="A54" s="38" t="s">
        <v>374</v>
      </c>
      <c r="B54" s="39" t="s">
        <v>375</v>
      </c>
      <c r="C54" s="36"/>
      <c r="D54" s="37">
        <v>0</v>
      </c>
      <c r="E54" s="37">
        <v>0</v>
      </c>
    </row>
    <row r="55" spans="1:5" ht="25.5" x14ac:dyDescent="0.2">
      <c r="A55" s="34" t="s">
        <v>376</v>
      </c>
      <c r="B55" s="35" t="s">
        <v>90</v>
      </c>
      <c r="C55" s="36"/>
      <c r="D55" s="37">
        <v>11403</v>
      </c>
      <c r="E55" s="37">
        <v>0</v>
      </c>
    </row>
    <row r="56" spans="1:5" ht="25.5" x14ac:dyDescent="0.2">
      <c r="A56" s="34" t="s">
        <v>377</v>
      </c>
      <c r="B56" s="35" t="s">
        <v>91</v>
      </c>
      <c r="C56" s="36"/>
      <c r="D56" s="37">
        <v>0</v>
      </c>
      <c r="E56" s="37">
        <v>0</v>
      </c>
    </row>
    <row r="57" spans="1:5" ht="25.5" x14ac:dyDescent="0.2">
      <c r="A57" s="34" t="s">
        <v>378</v>
      </c>
      <c r="B57" s="35" t="s">
        <v>92</v>
      </c>
      <c r="C57" s="36"/>
      <c r="D57" s="37">
        <v>80867123</v>
      </c>
      <c r="E57" s="37">
        <v>81500000</v>
      </c>
    </row>
    <row r="58" spans="1:5" ht="25.5" x14ac:dyDescent="0.2">
      <c r="A58" s="38" t="s">
        <v>379</v>
      </c>
      <c r="B58" s="39" t="s">
        <v>380</v>
      </c>
      <c r="C58" s="36"/>
      <c r="D58" s="37">
        <v>0</v>
      </c>
      <c r="E58" s="37">
        <v>0</v>
      </c>
    </row>
    <row r="59" spans="1:5" ht="25.5" x14ac:dyDescent="0.2">
      <c r="A59" s="38" t="s">
        <v>381</v>
      </c>
      <c r="B59" s="39" t="s">
        <v>382</v>
      </c>
      <c r="C59" s="36"/>
      <c r="D59" s="37">
        <v>0</v>
      </c>
      <c r="E59" s="37">
        <v>0</v>
      </c>
    </row>
    <row r="60" spans="1:5" ht="25.5" x14ac:dyDescent="0.2">
      <c r="A60" s="38" t="s">
        <v>383</v>
      </c>
      <c r="B60" s="39" t="s">
        <v>384</v>
      </c>
      <c r="C60" s="36"/>
      <c r="D60" s="37">
        <v>0</v>
      </c>
      <c r="E60" s="37">
        <v>0</v>
      </c>
    </row>
    <row r="61" spans="1:5" ht="25.5" x14ac:dyDescent="0.2">
      <c r="A61" s="38" t="s">
        <v>385</v>
      </c>
      <c r="B61" s="39" t="s">
        <v>386</v>
      </c>
      <c r="C61" s="36"/>
      <c r="D61" s="37">
        <v>76367123</v>
      </c>
      <c r="E61" s="37">
        <v>77000000</v>
      </c>
    </row>
    <row r="62" spans="1:5" ht="25.5" x14ac:dyDescent="0.2">
      <c r="A62" s="38" t="s">
        <v>387</v>
      </c>
      <c r="B62" s="39" t="s">
        <v>388</v>
      </c>
      <c r="C62" s="36"/>
      <c r="D62" s="37">
        <v>0</v>
      </c>
      <c r="E62" s="37">
        <v>0</v>
      </c>
    </row>
    <row r="63" spans="1:5" ht="25.5" x14ac:dyDescent="0.2">
      <c r="A63" s="38" t="s">
        <v>389</v>
      </c>
      <c r="B63" s="39" t="s">
        <v>390</v>
      </c>
      <c r="C63" s="36"/>
      <c r="D63" s="37">
        <v>0</v>
      </c>
      <c r="E63" s="37">
        <v>0</v>
      </c>
    </row>
    <row r="64" spans="1:5" ht="38.25" x14ac:dyDescent="0.2">
      <c r="A64" s="38" t="s">
        <v>391</v>
      </c>
      <c r="B64" s="39" t="s">
        <v>392</v>
      </c>
      <c r="C64" s="36"/>
      <c r="D64" s="37">
        <v>4500000</v>
      </c>
      <c r="E64" s="37">
        <v>4500000</v>
      </c>
    </row>
    <row r="65" spans="1:5" ht="25.5" x14ac:dyDescent="0.2">
      <c r="A65" s="38" t="s">
        <v>393</v>
      </c>
      <c r="B65" s="39" t="s">
        <v>394</v>
      </c>
      <c r="C65" s="36"/>
      <c r="D65" s="37">
        <v>0</v>
      </c>
      <c r="E65" s="37">
        <v>0</v>
      </c>
    </row>
    <row r="66" spans="1:5" ht="25.5" x14ac:dyDescent="0.2">
      <c r="A66" s="38" t="s">
        <v>395</v>
      </c>
      <c r="B66" s="39" t="s">
        <v>396</v>
      </c>
      <c r="C66" s="36"/>
      <c r="D66" s="37">
        <v>0</v>
      </c>
      <c r="E66" s="37">
        <v>0</v>
      </c>
    </row>
    <row r="67" spans="1:5" ht="25.5" x14ac:dyDescent="0.2">
      <c r="A67" s="34" t="s">
        <v>397</v>
      </c>
      <c r="B67" s="35" t="s">
        <v>93</v>
      </c>
      <c r="C67" s="36"/>
      <c r="D67" s="37">
        <v>0</v>
      </c>
      <c r="E67" s="37">
        <v>0</v>
      </c>
    </row>
    <row r="68" spans="1:5" ht="25.5" x14ac:dyDescent="0.2">
      <c r="A68" s="38" t="s">
        <v>398</v>
      </c>
      <c r="B68" s="39" t="s">
        <v>399</v>
      </c>
      <c r="C68" s="36"/>
      <c r="D68" s="37">
        <v>0</v>
      </c>
      <c r="E68" s="37">
        <v>0</v>
      </c>
    </row>
    <row r="69" spans="1:5" ht="25.5" x14ac:dyDescent="0.2">
      <c r="A69" s="38" t="s">
        <v>400</v>
      </c>
      <c r="B69" s="39" t="s">
        <v>401</v>
      </c>
      <c r="C69" s="36"/>
      <c r="D69" s="37">
        <v>0</v>
      </c>
      <c r="E69" s="37">
        <v>0</v>
      </c>
    </row>
    <row r="70" spans="1:5" ht="25.5" x14ac:dyDescent="0.2">
      <c r="A70" s="34" t="s">
        <v>402</v>
      </c>
      <c r="B70" s="35" t="s">
        <v>94</v>
      </c>
      <c r="C70" s="36"/>
      <c r="D70" s="37">
        <v>0</v>
      </c>
      <c r="E70" s="37">
        <v>0</v>
      </c>
    </row>
    <row r="71" spans="1:5" ht="25.5" x14ac:dyDescent="0.2">
      <c r="A71" s="34" t="s">
        <v>403</v>
      </c>
      <c r="B71" s="35" t="s">
        <v>95</v>
      </c>
      <c r="C71" s="36"/>
      <c r="D71" s="37">
        <v>160221397</v>
      </c>
      <c r="E71" s="37">
        <v>161469412</v>
      </c>
    </row>
    <row r="72" spans="1:5" ht="25.5" x14ac:dyDescent="0.2">
      <c r="A72" s="38" t="s">
        <v>404</v>
      </c>
      <c r="B72" s="39" t="s">
        <v>405</v>
      </c>
      <c r="C72" s="36"/>
      <c r="D72" s="37">
        <v>84508897</v>
      </c>
      <c r="E72" s="37">
        <v>85756912</v>
      </c>
    </row>
    <row r="73" spans="1:5" ht="25.5" x14ac:dyDescent="0.2">
      <c r="A73" s="38" t="s">
        <v>406</v>
      </c>
      <c r="B73" s="39" t="s">
        <v>407</v>
      </c>
      <c r="C73" s="36"/>
      <c r="D73" s="37">
        <v>11500000</v>
      </c>
      <c r="E73" s="37">
        <v>11500000</v>
      </c>
    </row>
    <row r="74" spans="1:5" ht="25.5" x14ac:dyDescent="0.2">
      <c r="A74" s="38" t="s">
        <v>236</v>
      </c>
      <c r="B74" s="39" t="s">
        <v>408</v>
      </c>
      <c r="C74" s="36"/>
      <c r="D74" s="37">
        <v>11500000</v>
      </c>
      <c r="E74" s="37">
        <v>11500000</v>
      </c>
    </row>
    <row r="75" spans="1:5" ht="25.5" x14ac:dyDescent="0.2">
      <c r="A75" s="38" t="s">
        <v>409</v>
      </c>
      <c r="B75" s="39" t="s">
        <v>410</v>
      </c>
      <c r="C75" s="36"/>
      <c r="D75" s="37">
        <v>0</v>
      </c>
      <c r="E75" s="37">
        <v>0</v>
      </c>
    </row>
    <row r="76" spans="1:5" ht="51" x14ac:dyDescent="0.2">
      <c r="A76" s="38" t="s">
        <v>240</v>
      </c>
      <c r="B76" s="39" t="s">
        <v>411</v>
      </c>
      <c r="C76" s="36"/>
      <c r="D76" s="37">
        <v>0</v>
      </c>
      <c r="E76" s="37">
        <v>0</v>
      </c>
    </row>
    <row r="77" spans="1:5" ht="25.5" x14ac:dyDescent="0.2">
      <c r="A77" s="38" t="s">
        <v>412</v>
      </c>
      <c r="B77" s="39" t="s">
        <v>413</v>
      </c>
      <c r="C77" s="36"/>
      <c r="D77" s="37">
        <v>35612500</v>
      </c>
      <c r="E77" s="37">
        <v>35612500</v>
      </c>
    </row>
    <row r="78" spans="1:5" ht="25.5" x14ac:dyDescent="0.2">
      <c r="A78" s="38" t="s">
        <v>414</v>
      </c>
      <c r="B78" s="39" t="s">
        <v>415</v>
      </c>
      <c r="C78" s="36"/>
      <c r="D78" s="37">
        <v>17600000</v>
      </c>
      <c r="E78" s="37">
        <v>17600000</v>
      </c>
    </row>
    <row r="79" spans="1:5" ht="25.5" x14ac:dyDescent="0.2">
      <c r="A79" s="38" t="s">
        <v>416</v>
      </c>
      <c r="B79" s="39" t="s">
        <v>417</v>
      </c>
      <c r="C79" s="36"/>
      <c r="D79" s="37">
        <v>11000000</v>
      </c>
      <c r="E79" s="37">
        <v>11000000</v>
      </c>
    </row>
    <row r="80" spans="1:5" ht="38.25" x14ac:dyDescent="0.2">
      <c r="A80" s="38" t="s">
        <v>418</v>
      </c>
      <c r="B80" s="39" t="s">
        <v>419</v>
      </c>
      <c r="C80" s="36"/>
      <c r="D80" s="37">
        <v>0</v>
      </c>
      <c r="E80" s="37">
        <v>0</v>
      </c>
    </row>
    <row r="81" spans="1:5" ht="25.5" x14ac:dyDescent="0.2">
      <c r="A81" s="38" t="s">
        <v>420</v>
      </c>
      <c r="B81" s="39" t="s">
        <v>421</v>
      </c>
      <c r="C81" s="36"/>
      <c r="D81" s="37">
        <v>0</v>
      </c>
      <c r="E81" s="37">
        <v>0</v>
      </c>
    </row>
    <row r="82" spans="1:5" ht="25.5" x14ac:dyDescent="0.2">
      <c r="A82" s="34" t="s">
        <v>422</v>
      </c>
      <c r="B82" s="35" t="s">
        <v>96</v>
      </c>
      <c r="C82" s="36"/>
      <c r="D82" s="37">
        <v>4958904</v>
      </c>
      <c r="E82" s="37">
        <v>0</v>
      </c>
    </row>
    <row r="83" spans="1:5" ht="25.5" x14ac:dyDescent="0.2">
      <c r="A83" s="38" t="s">
        <v>423</v>
      </c>
      <c r="B83" s="39" t="s">
        <v>424</v>
      </c>
      <c r="C83" s="36"/>
      <c r="D83" s="37">
        <v>0</v>
      </c>
      <c r="E83" s="37">
        <v>0</v>
      </c>
    </row>
    <row r="84" spans="1:5" ht="25.5" x14ac:dyDescent="0.2">
      <c r="A84" s="38" t="s">
        <v>425</v>
      </c>
      <c r="B84" s="39" t="s">
        <v>426</v>
      </c>
      <c r="C84" s="36"/>
      <c r="D84" s="37">
        <v>0</v>
      </c>
      <c r="E84" s="37">
        <v>0</v>
      </c>
    </row>
    <row r="85" spans="1:5" ht="25.5" x14ac:dyDescent="0.2">
      <c r="A85" s="38" t="s">
        <v>427</v>
      </c>
      <c r="B85" s="39" t="s">
        <v>428</v>
      </c>
      <c r="C85" s="36"/>
      <c r="D85" s="37">
        <v>4958904</v>
      </c>
      <c r="E85" s="37">
        <v>0</v>
      </c>
    </row>
    <row r="86" spans="1:5" ht="25.5" x14ac:dyDescent="0.2">
      <c r="A86" s="38" t="s">
        <v>429</v>
      </c>
      <c r="B86" s="39" t="s">
        <v>430</v>
      </c>
      <c r="C86" s="36"/>
      <c r="D86" s="37">
        <v>0</v>
      </c>
      <c r="E86" s="37">
        <v>0</v>
      </c>
    </row>
    <row r="87" spans="1:5" ht="25.5" x14ac:dyDescent="0.2">
      <c r="A87" s="38" t="s">
        <v>431</v>
      </c>
      <c r="B87" s="39" t="s">
        <v>432</v>
      </c>
      <c r="C87" s="36"/>
      <c r="D87" s="37">
        <v>0</v>
      </c>
      <c r="E87" s="37">
        <v>0</v>
      </c>
    </row>
    <row r="88" spans="1:5" ht="25.5" x14ac:dyDescent="0.2">
      <c r="A88" s="32" t="s">
        <v>433</v>
      </c>
      <c r="B88" s="33" t="s">
        <v>97</v>
      </c>
      <c r="C88" s="18"/>
      <c r="D88" s="18">
        <v>246058827</v>
      </c>
      <c r="E88" s="18">
        <v>242969412</v>
      </c>
    </row>
    <row r="89" spans="1:5" ht="38.25" x14ac:dyDescent="0.2">
      <c r="A89" s="32" t="s">
        <v>434</v>
      </c>
      <c r="B89" s="33" t="s">
        <v>98</v>
      </c>
      <c r="C89" s="18"/>
      <c r="D89" s="18">
        <v>114347726661</v>
      </c>
      <c r="E89" s="18">
        <v>112298730193</v>
      </c>
    </row>
    <row r="90" spans="1:5" ht="25.5" x14ac:dyDescent="0.2">
      <c r="A90" s="34" t="s">
        <v>435</v>
      </c>
      <c r="B90" s="35" t="s">
        <v>99</v>
      </c>
      <c r="C90" s="36"/>
      <c r="D90" s="37">
        <v>100042190800</v>
      </c>
      <c r="E90" s="37">
        <v>100061272100</v>
      </c>
    </row>
    <row r="91" spans="1:5" ht="25.5" x14ac:dyDescent="0.2">
      <c r="A91" s="34" t="s">
        <v>436</v>
      </c>
      <c r="B91" s="35" t="s">
        <v>100</v>
      </c>
      <c r="C91" s="36"/>
      <c r="D91" s="37">
        <v>100871178000</v>
      </c>
      <c r="E91" s="37">
        <v>100871178000</v>
      </c>
    </row>
    <row r="92" spans="1:5" ht="25.5" x14ac:dyDescent="0.2">
      <c r="A92" s="34" t="s">
        <v>437</v>
      </c>
      <c r="B92" s="35" t="s">
        <v>101</v>
      </c>
      <c r="C92" s="36"/>
      <c r="D92" s="37">
        <v>-828987200</v>
      </c>
      <c r="E92" s="37">
        <v>-809905900</v>
      </c>
    </row>
    <row r="93" spans="1:5" ht="25.5" x14ac:dyDescent="0.2">
      <c r="A93" s="34" t="s">
        <v>438</v>
      </c>
      <c r="B93" s="35" t="s">
        <v>102</v>
      </c>
      <c r="C93" s="36"/>
      <c r="D93" s="37">
        <v>158611779</v>
      </c>
      <c r="E93" s="37">
        <v>161196158</v>
      </c>
    </row>
    <row r="94" spans="1:5" ht="25.5" x14ac:dyDescent="0.2">
      <c r="A94" s="34" t="s">
        <v>439</v>
      </c>
      <c r="B94" s="35" t="s">
        <v>103</v>
      </c>
      <c r="C94" s="36"/>
      <c r="D94" s="37">
        <v>14146924082</v>
      </c>
      <c r="E94" s="37">
        <v>12076261935</v>
      </c>
    </row>
    <row r="95" spans="1:5" ht="25.5" x14ac:dyDescent="0.2">
      <c r="A95" s="34" t="s">
        <v>440</v>
      </c>
      <c r="B95" s="35" t="s">
        <v>441</v>
      </c>
      <c r="C95" s="36"/>
      <c r="D95" s="37">
        <v>12076261935</v>
      </c>
      <c r="E95" s="37">
        <v>7831114795</v>
      </c>
    </row>
    <row r="96" spans="1:5" ht="25.5" x14ac:dyDescent="0.2">
      <c r="A96" s="34" t="s">
        <v>442</v>
      </c>
      <c r="B96" s="35" t="s">
        <v>443</v>
      </c>
      <c r="C96" s="36"/>
      <c r="D96" s="37">
        <v>2070662147</v>
      </c>
      <c r="E96" s="37">
        <v>4245147140</v>
      </c>
    </row>
    <row r="97" spans="1:5" ht="38.25" x14ac:dyDescent="0.2">
      <c r="A97" s="32" t="s">
        <v>444</v>
      </c>
      <c r="B97" s="33" t="s">
        <v>104</v>
      </c>
      <c r="C97" s="18"/>
      <c r="D97" s="40">
        <v>11429.95</v>
      </c>
      <c r="E97" s="40">
        <v>11223</v>
      </c>
    </row>
    <row r="98" spans="1:5" ht="25.5" x14ac:dyDescent="0.2">
      <c r="A98" s="32" t="s">
        <v>445</v>
      </c>
      <c r="B98" s="33" t="s">
        <v>105</v>
      </c>
      <c r="C98" s="18"/>
      <c r="D98" s="18">
        <v>0</v>
      </c>
      <c r="E98" s="18">
        <v>0</v>
      </c>
    </row>
    <row r="99" spans="1:5" ht="25.5" x14ac:dyDescent="0.2">
      <c r="A99" s="34" t="s">
        <v>446</v>
      </c>
      <c r="B99" s="35" t="s">
        <v>106</v>
      </c>
      <c r="C99" s="36"/>
      <c r="D99" s="37">
        <v>0</v>
      </c>
      <c r="E99" s="37">
        <v>0</v>
      </c>
    </row>
    <row r="100" spans="1:5" ht="38.25" x14ac:dyDescent="0.2">
      <c r="A100" s="34" t="s">
        <v>447</v>
      </c>
      <c r="B100" s="35" t="s">
        <v>107</v>
      </c>
      <c r="C100" s="36"/>
      <c r="D100" s="37">
        <v>0</v>
      </c>
      <c r="E100" s="37">
        <v>0</v>
      </c>
    </row>
    <row r="101" spans="1:5" ht="25.5" x14ac:dyDescent="0.2">
      <c r="A101" s="32" t="s">
        <v>448</v>
      </c>
      <c r="B101" s="33" t="s">
        <v>108</v>
      </c>
      <c r="C101" s="18"/>
      <c r="D101" s="18"/>
      <c r="E101" s="18"/>
    </row>
    <row r="102" spans="1:5" ht="25.5" x14ac:dyDescent="0.2">
      <c r="A102" s="34" t="s">
        <v>449</v>
      </c>
      <c r="B102" s="35" t="s">
        <v>109</v>
      </c>
      <c r="C102" s="36"/>
      <c r="D102" s="37">
        <v>0</v>
      </c>
      <c r="E102" s="37">
        <v>0</v>
      </c>
    </row>
    <row r="103" spans="1:5" ht="25.5" x14ac:dyDescent="0.2">
      <c r="A103" s="34" t="s">
        <v>450</v>
      </c>
      <c r="B103" s="35" t="s">
        <v>110</v>
      </c>
      <c r="C103" s="36"/>
      <c r="D103" s="37">
        <v>0</v>
      </c>
      <c r="E103" s="37">
        <v>0</v>
      </c>
    </row>
    <row r="104" spans="1:5" ht="25.5" x14ac:dyDescent="0.2">
      <c r="A104" s="34" t="s">
        <v>451</v>
      </c>
      <c r="B104" s="35" t="s">
        <v>111</v>
      </c>
      <c r="C104" s="36"/>
      <c r="D104" s="37">
        <v>0</v>
      </c>
      <c r="E104" s="37">
        <v>0</v>
      </c>
    </row>
    <row r="105" spans="1:5" ht="25.5" x14ac:dyDescent="0.2">
      <c r="A105" s="41" t="s">
        <v>452</v>
      </c>
      <c r="B105" s="35" t="s">
        <v>112</v>
      </c>
      <c r="C105" s="42"/>
      <c r="D105" s="43">
        <v>10004219.08</v>
      </c>
      <c r="E105" s="43">
        <v>10006127.210000001</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workbookViewId="0"/>
  </sheetViews>
  <sheetFormatPr defaultRowHeight="12.75" x14ac:dyDescent="0.2"/>
  <cols>
    <col min="1" max="1" width="84.85546875" customWidth="1"/>
    <col min="2" max="2" width="6.85546875" customWidth="1"/>
    <col min="3" max="3" width="20.85546875" customWidth="1"/>
    <col min="4" max="4" width="18.5703125" customWidth="1"/>
    <col min="5" max="5" width="18.85546875" customWidth="1"/>
  </cols>
  <sheetData>
    <row r="1" spans="1:5" ht="15" customHeight="1" x14ac:dyDescent="0.2">
      <c r="A1" s="9" t="s">
        <v>29</v>
      </c>
      <c r="B1" s="9" t="s">
        <v>30</v>
      </c>
      <c r="C1" s="9" t="s">
        <v>31</v>
      </c>
      <c r="D1" s="9" t="s">
        <v>32</v>
      </c>
      <c r="E1" s="9" t="s">
        <v>33</v>
      </c>
    </row>
    <row r="2" spans="1:5" ht="15" customHeight="1" x14ac:dyDescent="0.25">
      <c r="A2" s="10" t="s">
        <v>113</v>
      </c>
      <c r="B2" s="5" t="s">
        <v>69</v>
      </c>
      <c r="C2" s="5" t="s">
        <v>0</v>
      </c>
      <c r="D2" s="5" t="s">
        <v>0</v>
      </c>
      <c r="E2" s="5" t="s">
        <v>0</v>
      </c>
    </row>
    <row r="3" spans="1:5" ht="15" customHeight="1" x14ac:dyDescent="0.25">
      <c r="A3" s="5" t="s">
        <v>114</v>
      </c>
      <c r="B3" s="5" t="s">
        <v>34</v>
      </c>
      <c r="C3" s="5" t="s">
        <v>0</v>
      </c>
      <c r="D3" s="5" t="s">
        <v>0</v>
      </c>
      <c r="E3" s="5" t="s">
        <v>0</v>
      </c>
    </row>
    <row r="4" spans="1:5" ht="15" customHeight="1" x14ac:dyDescent="0.25">
      <c r="A4" s="5" t="s">
        <v>115</v>
      </c>
      <c r="B4" s="5" t="s">
        <v>35</v>
      </c>
      <c r="C4" s="5" t="s">
        <v>0</v>
      </c>
      <c r="D4" s="5" t="s">
        <v>0</v>
      </c>
      <c r="E4" s="5" t="s">
        <v>0</v>
      </c>
    </row>
    <row r="5" spans="1:5" ht="15" customHeight="1" x14ac:dyDescent="0.25">
      <c r="A5" s="5" t="s">
        <v>116</v>
      </c>
      <c r="B5" s="5" t="s">
        <v>36</v>
      </c>
      <c r="C5" s="5" t="s">
        <v>0</v>
      </c>
      <c r="D5" s="5" t="s">
        <v>0</v>
      </c>
      <c r="E5" s="5" t="s">
        <v>0</v>
      </c>
    </row>
    <row r="6" spans="1:5" ht="15" customHeight="1" x14ac:dyDescent="0.25">
      <c r="A6" s="5" t="s">
        <v>117</v>
      </c>
      <c r="B6" s="5" t="s">
        <v>37</v>
      </c>
      <c r="C6" s="5" t="s">
        <v>0</v>
      </c>
      <c r="D6" s="5" t="s">
        <v>0</v>
      </c>
      <c r="E6" s="5" t="s">
        <v>0</v>
      </c>
    </row>
    <row r="7" spans="1:5" ht="15" customHeight="1" x14ac:dyDescent="0.25">
      <c r="A7" s="5" t="s">
        <v>118</v>
      </c>
      <c r="B7" s="5" t="s">
        <v>38</v>
      </c>
      <c r="C7" s="5" t="s">
        <v>0</v>
      </c>
      <c r="D7" s="5" t="s">
        <v>0</v>
      </c>
      <c r="E7" s="5" t="s">
        <v>0</v>
      </c>
    </row>
    <row r="8" spans="1:5" ht="15" customHeight="1" x14ac:dyDescent="0.25">
      <c r="A8" s="5" t="s">
        <v>119</v>
      </c>
      <c r="B8" s="5" t="s">
        <v>39</v>
      </c>
      <c r="C8" s="5" t="s">
        <v>0</v>
      </c>
      <c r="D8" s="5" t="s">
        <v>0</v>
      </c>
      <c r="E8" s="5" t="s">
        <v>0</v>
      </c>
    </row>
    <row r="9" spans="1:5" ht="15" customHeight="1" x14ac:dyDescent="0.25">
      <c r="A9" s="5" t="s">
        <v>120</v>
      </c>
      <c r="B9" s="5" t="s">
        <v>40</v>
      </c>
      <c r="C9" s="5" t="s">
        <v>0</v>
      </c>
      <c r="D9" s="5" t="s">
        <v>0</v>
      </c>
      <c r="E9" s="5" t="s">
        <v>0</v>
      </c>
    </row>
    <row r="10" spans="1:5" ht="15" customHeight="1" x14ac:dyDescent="0.25">
      <c r="A10" s="5" t="s">
        <v>121</v>
      </c>
      <c r="B10" s="5" t="s">
        <v>41</v>
      </c>
      <c r="C10" s="5" t="s">
        <v>0</v>
      </c>
      <c r="D10" s="5" t="s">
        <v>0</v>
      </c>
      <c r="E10" s="5" t="s">
        <v>0</v>
      </c>
    </row>
    <row r="11" spans="1:5" ht="15" customHeight="1" x14ac:dyDescent="0.25">
      <c r="A11" s="5" t="s">
        <v>122</v>
      </c>
      <c r="B11" s="5" t="s">
        <v>42</v>
      </c>
      <c r="C11" s="5" t="s">
        <v>0</v>
      </c>
      <c r="D11" s="5" t="s">
        <v>0</v>
      </c>
      <c r="E11" s="5" t="s">
        <v>0</v>
      </c>
    </row>
    <row r="12" spans="1:5" ht="15" customHeight="1" x14ac:dyDescent="0.25">
      <c r="A12" s="5" t="s">
        <v>123</v>
      </c>
      <c r="B12" s="5" t="s">
        <v>43</v>
      </c>
      <c r="C12" s="5" t="s">
        <v>0</v>
      </c>
      <c r="D12" s="5" t="s">
        <v>0</v>
      </c>
      <c r="E12" s="5" t="s">
        <v>0</v>
      </c>
    </row>
    <row r="13" spans="1:5" ht="15" customHeight="1" x14ac:dyDescent="0.25">
      <c r="A13" s="5" t="s">
        <v>124</v>
      </c>
      <c r="B13" s="5" t="s">
        <v>49</v>
      </c>
      <c r="C13" s="5" t="s">
        <v>0</v>
      </c>
      <c r="D13" s="5" t="s">
        <v>0</v>
      </c>
      <c r="E13" s="5" t="s">
        <v>0</v>
      </c>
    </row>
    <row r="14" spans="1:5" ht="15" customHeight="1" x14ac:dyDescent="0.25">
      <c r="A14" s="10" t="s">
        <v>125</v>
      </c>
      <c r="B14" s="5" t="s">
        <v>86</v>
      </c>
      <c r="C14" s="5" t="s">
        <v>0</v>
      </c>
      <c r="D14" s="5" t="s">
        <v>0</v>
      </c>
      <c r="E14" s="5" t="s">
        <v>0</v>
      </c>
    </row>
    <row r="15" spans="1:5" ht="15" customHeight="1" x14ac:dyDescent="0.25">
      <c r="A15" s="5" t="s">
        <v>126</v>
      </c>
      <c r="B15" s="5" t="s">
        <v>127</v>
      </c>
      <c r="C15" s="5" t="s">
        <v>0</v>
      </c>
      <c r="D15" s="5" t="s">
        <v>0</v>
      </c>
      <c r="E15" s="5" t="s">
        <v>0</v>
      </c>
    </row>
    <row r="16" spans="1:5" ht="15" customHeight="1" x14ac:dyDescent="0.25">
      <c r="A16" s="5" t="s">
        <v>128</v>
      </c>
      <c r="B16" s="5" t="s">
        <v>129</v>
      </c>
      <c r="C16" s="5" t="s">
        <v>0</v>
      </c>
      <c r="D16" s="5" t="s">
        <v>0</v>
      </c>
      <c r="E16" s="5" t="s">
        <v>0</v>
      </c>
    </row>
    <row r="17" spans="1:5" ht="15" customHeight="1" x14ac:dyDescent="0.25">
      <c r="A17" s="5" t="s">
        <v>130</v>
      </c>
      <c r="B17" s="5" t="s">
        <v>60</v>
      </c>
      <c r="C17" s="5" t="s">
        <v>0</v>
      </c>
      <c r="D17" s="5" t="s">
        <v>0</v>
      </c>
      <c r="E17" s="5" t="s">
        <v>0</v>
      </c>
    </row>
    <row r="18" spans="1:5" ht="15" customHeight="1" x14ac:dyDescent="0.25">
      <c r="A18" s="5" t="s">
        <v>131</v>
      </c>
      <c r="B18" s="5" t="s">
        <v>61</v>
      </c>
      <c r="C18" s="5" t="s">
        <v>0</v>
      </c>
      <c r="D18" s="5" t="s">
        <v>0</v>
      </c>
      <c r="E18" s="5" t="s">
        <v>0</v>
      </c>
    </row>
    <row r="19" spans="1:5" ht="15" customHeight="1" x14ac:dyDescent="0.25">
      <c r="A19" s="5" t="s">
        <v>132</v>
      </c>
      <c r="B19" s="5" t="s">
        <v>133</v>
      </c>
      <c r="C19" s="5" t="s">
        <v>0</v>
      </c>
      <c r="D19" s="5" t="s">
        <v>0</v>
      </c>
      <c r="E19" s="5" t="s">
        <v>0</v>
      </c>
    </row>
    <row r="20" spans="1:5" ht="15" customHeight="1" x14ac:dyDescent="0.25">
      <c r="A20" s="5" t="s">
        <v>134</v>
      </c>
      <c r="B20" s="5" t="s">
        <v>64</v>
      </c>
      <c r="C20" s="5" t="s">
        <v>0</v>
      </c>
      <c r="D20" s="5" t="s">
        <v>0</v>
      </c>
      <c r="E20" s="5" t="s">
        <v>0</v>
      </c>
    </row>
    <row r="21" spans="1:5" ht="15" customHeight="1" x14ac:dyDescent="0.25">
      <c r="A21" s="10" t="s">
        <v>135</v>
      </c>
      <c r="B21" s="5" t="s">
        <v>67</v>
      </c>
      <c r="C21" s="5" t="s">
        <v>0</v>
      </c>
      <c r="D21" s="5" t="s">
        <v>0</v>
      </c>
      <c r="E21" s="5" t="s">
        <v>0</v>
      </c>
    </row>
    <row r="22" spans="1:5" ht="15" customHeight="1" x14ac:dyDescent="0.25">
      <c r="A22" s="10" t="s">
        <v>136</v>
      </c>
      <c r="B22" s="5" t="s">
        <v>137</v>
      </c>
      <c r="C22" s="5" t="s">
        <v>0</v>
      </c>
      <c r="D22" s="5" t="s">
        <v>0</v>
      </c>
      <c r="E22" s="5" t="s">
        <v>0</v>
      </c>
    </row>
    <row r="23" spans="1:5" ht="15" customHeight="1" x14ac:dyDescent="0.25">
      <c r="A23" s="5" t="s">
        <v>138</v>
      </c>
      <c r="B23" s="5" t="s">
        <v>139</v>
      </c>
      <c r="C23" s="5" t="s">
        <v>0</v>
      </c>
      <c r="D23" s="5" t="s">
        <v>0</v>
      </c>
      <c r="E23" s="5" t="s">
        <v>0</v>
      </c>
    </row>
    <row r="24" spans="1:5" ht="15" customHeight="1" x14ac:dyDescent="0.25">
      <c r="A24" s="5" t="s">
        <v>140</v>
      </c>
      <c r="B24" s="5" t="s">
        <v>141</v>
      </c>
      <c r="C24" s="5" t="s">
        <v>0</v>
      </c>
      <c r="D24" s="5" t="s">
        <v>0</v>
      </c>
      <c r="E24" s="5" t="s">
        <v>0</v>
      </c>
    </row>
    <row r="25" spans="1:5" ht="15" customHeight="1" x14ac:dyDescent="0.25">
      <c r="A25" s="5" t="s">
        <v>142</v>
      </c>
      <c r="B25" s="5" t="s">
        <v>143</v>
      </c>
      <c r="C25" s="5" t="s">
        <v>0</v>
      </c>
      <c r="D25" s="5" t="s">
        <v>0</v>
      </c>
      <c r="E25" s="5" t="s">
        <v>0</v>
      </c>
    </row>
    <row r="26" spans="1:5" ht="15" customHeight="1" x14ac:dyDescent="0.25">
      <c r="A26" s="5" t="s">
        <v>144</v>
      </c>
      <c r="B26" s="5" t="s">
        <v>145</v>
      </c>
      <c r="C26" s="5" t="s">
        <v>0</v>
      </c>
      <c r="D26" s="5" t="s">
        <v>0</v>
      </c>
      <c r="E26" s="5" t="s">
        <v>0</v>
      </c>
    </row>
    <row r="27" spans="1:5" ht="15" customHeight="1" x14ac:dyDescent="0.25">
      <c r="A27" s="10" t="s">
        <v>146</v>
      </c>
      <c r="B27" s="5" t="s">
        <v>147</v>
      </c>
      <c r="C27" s="5" t="s">
        <v>0</v>
      </c>
      <c r="D27" s="5" t="s">
        <v>0</v>
      </c>
      <c r="E27" s="5" t="s">
        <v>0</v>
      </c>
    </row>
    <row r="28" spans="1:5" ht="15" customHeight="1" x14ac:dyDescent="0.25">
      <c r="A28" s="5" t="s">
        <v>148</v>
      </c>
      <c r="B28" s="5" t="s">
        <v>149</v>
      </c>
      <c r="C28" s="5"/>
      <c r="D28" s="5"/>
      <c r="E28" s="5"/>
    </row>
    <row r="29" spans="1:5" ht="15" customHeight="1" x14ac:dyDescent="0.25">
      <c r="A29" s="5" t="s">
        <v>140</v>
      </c>
      <c r="B29" s="5" t="s">
        <v>150</v>
      </c>
      <c r="C29" s="5"/>
      <c r="D29" s="5"/>
      <c r="E29" s="5"/>
    </row>
    <row r="30" spans="1:5" ht="15" customHeight="1" x14ac:dyDescent="0.25">
      <c r="A30" s="5" t="s">
        <v>151</v>
      </c>
      <c r="B30" s="5" t="s">
        <v>152</v>
      </c>
      <c r="C30" s="5"/>
      <c r="D30" s="5"/>
      <c r="E30" s="5"/>
    </row>
    <row r="31" spans="1:5" ht="15" customHeight="1" x14ac:dyDescent="0.25">
      <c r="A31" s="5" t="s">
        <v>144</v>
      </c>
      <c r="B31" s="5" t="s">
        <v>153</v>
      </c>
      <c r="C31" s="5"/>
      <c r="D31" s="5"/>
      <c r="E31" s="5"/>
    </row>
    <row r="32" spans="1:5" ht="15" customHeight="1" x14ac:dyDescent="0.25">
      <c r="A32" s="10" t="s">
        <v>154</v>
      </c>
      <c r="B32" s="5" t="s">
        <v>155</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10"/>
  <sheetViews>
    <sheetView workbookViewId="0">
      <selection activeCell="E1" sqref="E1:F10"/>
    </sheetView>
  </sheetViews>
  <sheetFormatPr defaultRowHeight="12.75" x14ac:dyDescent="0.2"/>
  <cols>
    <col min="1" max="1" width="3.42578125" bestFit="1" customWidth="1"/>
    <col min="2" max="2" width="4.5703125" bestFit="1" customWidth="1"/>
    <col min="3" max="3" width="79.85546875" bestFit="1" customWidth="1"/>
    <col min="4" max="4" width="13.140625" customWidth="1"/>
    <col min="5" max="6" width="27.5703125" customWidth="1"/>
  </cols>
  <sheetData>
    <row r="1" spans="1:6" ht="26.45" customHeight="1" x14ac:dyDescent="0.2">
      <c r="A1" s="88" t="s">
        <v>453</v>
      </c>
      <c r="B1" s="89"/>
      <c r="C1" s="31" t="s">
        <v>454</v>
      </c>
      <c r="D1" s="31" t="s">
        <v>202</v>
      </c>
      <c r="E1" s="31" t="s">
        <v>568</v>
      </c>
      <c r="F1" s="31" t="s">
        <v>569</v>
      </c>
    </row>
    <row r="2" spans="1:6" ht="25.5" x14ac:dyDescent="0.2">
      <c r="A2" s="69" t="s">
        <v>69</v>
      </c>
      <c r="B2" s="69"/>
      <c r="C2" s="70" t="s">
        <v>455</v>
      </c>
      <c r="D2" s="71" t="s">
        <v>156</v>
      </c>
      <c r="E2" s="44">
        <v>112298730193</v>
      </c>
      <c r="F2" s="44">
        <v>108382997578</v>
      </c>
    </row>
    <row r="3" spans="1:6" ht="51" x14ac:dyDescent="0.2">
      <c r="A3" s="69" t="s">
        <v>86</v>
      </c>
      <c r="B3" s="69"/>
      <c r="C3" s="70" t="s">
        <v>456</v>
      </c>
      <c r="D3" s="71" t="s">
        <v>157</v>
      </c>
      <c r="E3" s="44">
        <v>2070662147</v>
      </c>
      <c r="F3" s="44">
        <v>2244176766</v>
      </c>
    </row>
    <row r="4" spans="1:6" ht="25.5" x14ac:dyDescent="0.2">
      <c r="A4" s="90"/>
      <c r="B4" s="72" t="s">
        <v>158</v>
      </c>
      <c r="C4" s="73" t="s">
        <v>457</v>
      </c>
      <c r="D4" s="74" t="s">
        <v>159</v>
      </c>
      <c r="E4" s="75">
        <v>2070662147</v>
      </c>
      <c r="F4" s="75">
        <v>2244176766</v>
      </c>
    </row>
    <row r="5" spans="1:6" ht="25.5" x14ac:dyDescent="0.2">
      <c r="A5" s="91"/>
      <c r="B5" s="72" t="s">
        <v>160</v>
      </c>
      <c r="C5" s="73" t="s">
        <v>458</v>
      </c>
      <c r="D5" s="74" t="s">
        <v>161</v>
      </c>
      <c r="E5" s="75">
        <v>0</v>
      </c>
      <c r="F5" s="75">
        <v>0</v>
      </c>
    </row>
    <row r="6" spans="1:6" ht="25.5" x14ac:dyDescent="0.2">
      <c r="A6" s="69" t="s">
        <v>162</v>
      </c>
      <c r="B6" s="69"/>
      <c r="C6" s="70" t="s">
        <v>459</v>
      </c>
      <c r="D6" s="71" t="s">
        <v>163</v>
      </c>
      <c r="E6" s="44">
        <v>-21665679</v>
      </c>
      <c r="F6" s="44">
        <v>-321688583</v>
      </c>
    </row>
    <row r="7" spans="1:6" ht="25.5" x14ac:dyDescent="0.2">
      <c r="A7" s="90"/>
      <c r="B7" s="72" t="s">
        <v>164</v>
      </c>
      <c r="C7" s="73" t="s">
        <v>460</v>
      </c>
      <c r="D7" s="74" t="s">
        <v>165</v>
      </c>
      <c r="E7" s="75">
        <v>0</v>
      </c>
      <c r="F7" s="75">
        <v>19144000</v>
      </c>
    </row>
    <row r="8" spans="1:6" ht="25.5" x14ac:dyDescent="0.2">
      <c r="A8" s="91"/>
      <c r="B8" s="72" t="s">
        <v>166</v>
      </c>
      <c r="C8" s="73" t="s">
        <v>461</v>
      </c>
      <c r="D8" s="74" t="s">
        <v>167</v>
      </c>
      <c r="E8" s="75">
        <v>-21665679</v>
      </c>
      <c r="F8" s="75">
        <v>-340832583</v>
      </c>
    </row>
    <row r="9" spans="1:6" ht="38.25" x14ac:dyDescent="0.2">
      <c r="A9" s="69" t="s">
        <v>168</v>
      </c>
      <c r="B9" s="69"/>
      <c r="C9" s="70" t="s">
        <v>462</v>
      </c>
      <c r="D9" s="71" t="s">
        <v>169</v>
      </c>
      <c r="E9" s="44">
        <v>114347726661</v>
      </c>
      <c r="F9" s="44">
        <v>110305485761</v>
      </c>
    </row>
    <row r="10" spans="1:6" ht="25.5" x14ac:dyDescent="0.2">
      <c r="A10" s="69" t="s">
        <v>180</v>
      </c>
      <c r="B10" s="69"/>
      <c r="C10" s="70" t="s">
        <v>563</v>
      </c>
      <c r="D10" s="71" t="s">
        <v>564</v>
      </c>
      <c r="E10" s="76">
        <v>11429.95</v>
      </c>
      <c r="F10" s="76">
        <v>11023.02</v>
      </c>
    </row>
  </sheetData>
  <mergeCells count="3">
    <mergeCell ref="A1:B1"/>
    <mergeCell ref="A4:A5"/>
    <mergeCell ref="A7:A8"/>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I35"/>
  <sheetViews>
    <sheetView topLeftCell="A16" workbookViewId="0">
      <selection activeCell="F34" sqref="F34:G35"/>
    </sheetView>
  </sheetViews>
  <sheetFormatPr defaultRowHeight="12.75" x14ac:dyDescent="0.2"/>
  <cols>
    <col min="1" max="1" width="8.85546875" customWidth="1"/>
    <col min="2" max="2" width="41.140625" customWidth="1"/>
    <col min="3" max="3" width="15.5703125" customWidth="1"/>
    <col min="4" max="4" width="9.5703125" customWidth="1"/>
    <col min="5" max="5" width="29.42578125" customWidth="1"/>
    <col min="6" max="6" width="18.5703125" bestFit="1" customWidth="1"/>
    <col min="7" max="7" width="29.5703125" customWidth="1"/>
    <col min="8" max="8" width="15.140625" bestFit="1" customWidth="1"/>
  </cols>
  <sheetData>
    <row r="1" spans="1:7" ht="51" x14ac:dyDescent="0.2">
      <c r="A1" s="57" t="s">
        <v>511</v>
      </c>
      <c r="B1" s="57" t="s">
        <v>512</v>
      </c>
      <c r="C1" s="92" t="s">
        <v>513</v>
      </c>
      <c r="D1" s="57" t="s">
        <v>514</v>
      </c>
      <c r="E1" s="57" t="s">
        <v>515</v>
      </c>
      <c r="F1" s="57" t="s">
        <v>516</v>
      </c>
      <c r="G1" s="57" t="s">
        <v>517</v>
      </c>
    </row>
    <row r="2" spans="1:7" x14ac:dyDescent="0.2">
      <c r="A2" s="57"/>
      <c r="B2" s="57"/>
      <c r="C2" s="93"/>
      <c r="D2" s="57" t="s">
        <v>6</v>
      </c>
      <c r="E2" s="57" t="s">
        <v>9</v>
      </c>
      <c r="F2" s="57" t="s">
        <v>12</v>
      </c>
      <c r="G2" s="57" t="s">
        <v>15</v>
      </c>
    </row>
    <row r="3" spans="1:7" ht="25.5" x14ac:dyDescent="0.2">
      <c r="A3" s="61" t="s">
        <v>69</v>
      </c>
      <c r="B3" s="62" t="s">
        <v>518</v>
      </c>
      <c r="C3" s="61" t="s">
        <v>170</v>
      </c>
      <c r="D3" s="44"/>
      <c r="E3" s="44"/>
      <c r="F3" s="44"/>
      <c r="G3" s="63"/>
    </row>
    <row r="4" spans="1:7" ht="25.5" x14ac:dyDescent="0.2">
      <c r="A4" s="61"/>
      <c r="B4" s="62" t="s">
        <v>520</v>
      </c>
      <c r="C4" s="61" t="s">
        <v>171</v>
      </c>
      <c r="D4" s="44"/>
      <c r="E4" s="44"/>
      <c r="F4" s="44"/>
      <c r="G4" s="63"/>
    </row>
    <row r="5" spans="1:7" ht="25.5" x14ac:dyDescent="0.2">
      <c r="A5" s="61" t="s">
        <v>86</v>
      </c>
      <c r="B5" s="62" t="s">
        <v>519</v>
      </c>
      <c r="C5" s="61" t="s">
        <v>172</v>
      </c>
      <c r="D5" s="44"/>
      <c r="E5" s="44"/>
      <c r="F5" s="44"/>
      <c r="G5" s="63"/>
    </row>
    <row r="6" spans="1:7" ht="25.5" x14ac:dyDescent="0.2">
      <c r="A6" s="61"/>
      <c r="B6" s="62" t="s">
        <v>520</v>
      </c>
      <c r="C6" s="61" t="s">
        <v>173</v>
      </c>
      <c r="D6" s="44">
        <v>0</v>
      </c>
      <c r="E6" s="44"/>
      <c r="F6" s="44">
        <v>0</v>
      </c>
      <c r="G6" s="63">
        <v>0</v>
      </c>
    </row>
    <row r="7" spans="1:7" ht="25.5" x14ac:dyDescent="0.2">
      <c r="A7" s="61"/>
      <c r="B7" s="62" t="s">
        <v>521</v>
      </c>
      <c r="C7" s="61" t="s">
        <v>174</v>
      </c>
      <c r="D7" s="44"/>
      <c r="E7" s="44"/>
      <c r="F7" s="44"/>
      <c r="G7" s="63"/>
    </row>
    <row r="8" spans="1:7" ht="25.5" x14ac:dyDescent="0.2">
      <c r="A8" s="61" t="s">
        <v>162</v>
      </c>
      <c r="B8" s="62" t="s">
        <v>522</v>
      </c>
      <c r="C8" s="61" t="s">
        <v>175</v>
      </c>
      <c r="D8" s="44"/>
      <c r="E8" s="44"/>
      <c r="F8" s="44"/>
      <c r="G8" s="63"/>
    </row>
    <row r="9" spans="1:7" ht="25.5" x14ac:dyDescent="0.2">
      <c r="A9" s="64" t="s">
        <v>6</v>
      </c>
      <c r="B9" s="65" t="s">
        <v>537</v>
      </c>
      <c r="C9" s="66" t="s">
        <v>538</v>
      </c>
      <c r="D9" s="37">
        <v>0</v>
      </c>
      <c r="E9" s="67"/>
      <c r="F9" s="37">
        <v>0</v>
      </c>
      <c r="G9" s="68">
        <v>0</v>
      </c>
    </row>
    <row r="10" spans="1:7" ht="25.5" x14ac:dyDescent="0.2">
      <c r="A10" s="64" t="s">
        <v>9</v>
      </c>
      <c r="B10" s="65" t="s">
        <v>539</v>
      </c>
      <c r="C10" s="66" t="s">
        <v>540</v>
      </c>
      <c r="D10" s="37">
        <v>10</v>
      </c>
      <c r="E10" s="67"/>
      <c r="F10" s="37">
        <v>10000000000</v>
      </c>
      <c r="G10" s="68">
        <v>8.72647670850107E-2</v>
      </c>
    </row>
    <row r="11" spans="1:7" x14ac:dyDescent="0.2">
      <c r="A11" s="64" t="s">
        <v>574</v>
      </c>
      <c r="B11" s="65" t="s">
        <v>572</v>
      </c>
      <c r="C11" s="66" t="s">
        <v>573</v>
      </c>
      <c r="D11" s="37">
        <v>10</v>
      </c>
      <c r="E11" s="67">
        <v>1000000000</v>
      </c>
      <c r="F11" s="37">
        <v>10000000000</v>
      </c>
      <c r="G11" s="68">
        <v>8.72647670850107E-2</v>
      </c>
    </row>
    <row r="12" spans="1:7" ht="25.5" x14ac:dyDescent="0.2">
      <c r="A12" s="61"/>
      <c r="B12" s="62" t="s">
        <v>520</v>
      </c>
      <c r="C12" s="61" t="s">
        <v>176</v>
      </c>
      <c r="D12" s="44">
        <v>10</v>
      </c>
      <c r="E12" s="44"/>
      <c r="F12" s="44">
        <v>10000000000</v>
      </c>
      <c r="G12" s="63">
        <v>8.72647670850107E-2</v>
      </c>
    </row>
    <row r="13" spans="1:7" ht="25.5" x14ac:dyDescent="0.2">
      <c r="A13" s="61" t="s">
        <v>168</v>
      </c>
      <c r="B13" s="62" t="s">
        <v>523</v>
      </c>
      <c r="C13" s="61" t="s">
        <v>177</v>
      </c>
      <c r="D13" s="44"/>
      <c r="E13" s="44"/>
      <c r="F13" s="44"/>
      <c r="G13" s="63"/>
    </row>
    <row r="14" spans="1:7" ht="25.5" x14ac:dyDescent="0.2">
      <c r="A14" s="64" t="s">
        <v>6</v>
      </c>
      <c r="B14" s="65" t="s">
        <v>317</v>
      </c>
      <c r="C14" s="66" t="s">
        <v>541</v>
      </c>
      <c r="D14" s="37">
        <v>0</v>
      </c>
      <c r="E14" s="67"/>
      <c r="F14" s="37">
        <v>0</v>
      </c>
      <c r="G14" s="68">
        <v>0</v>
      </c>
    </row>
    <row r="15" spans="1:7" ht="25.5" x14ac:dyDescent="0.2">
      <c r="A15" s="64" t="s">
        <v>9</v>
      </c>
      <c r="B15" s="65" t="s">
        <v>542</v>
      </c>
      <c r="C15" s="66" t="s">
        <v>543</v>
      </c>
      <c r="D15" s="37">
        <v>0</v>
      </c>
      <c r="E15" s="67"/>
      <c r="F15" s="37">
        <v>0</v>
      </c>
      <c r="G15" s="68">
        <v>0</v>
      </c>
    </row>
    <row r="16" spans="1:7" ht="25.5" x14ac:dyDescent="0.2">
      <c r="A16" s="61"/>
      <c r="B16" s="62" t="s">
        <v>544</v>
      </c>
      <c r="C16" s="61" t="s">
        <v>178</v>
      </c>
      <c r="D16" s="44"/>
      <c r="E16" s="44"/>
      <c r="F16" s="44">
        <v>0</v>
      </c>
      <c r="G16" s="63">
        <v>0</v>
      </c>
    </row>
    <row r="17" spans="1:9" ht="25.5" x14ac:dyDescent="0.2">
      <c r="A17" s="61"/>
      <c r="B17" s="62" t="s">
        <v>524</v>
      </c>
      <c r="C17" s="61" t="s">
        <v>179</v>
      </c>
      <c r="D17" s="44"/>
      <c r="E17" s="44"/>
      <c r="F17" s="44">
        <v>10000000000</v>
      </c>
      <c r="G17" s="63">
        <v>8.72647670850107E-2</v>
      </c>
    </row>
    <row r="18" spans="1:9" ht="25.5" x14ac:dyDescent="0.2">
      <c r="A18" s="61" t="s">
        <v>180</v>
      </c>
      <c r="B18" s="62" t="s">
        <v>525</v>
      </c>
      <c r="C18" s="61" t="s">
        <v>181</v>
      </c>
      <c r="D18" s="44"/>
      <c r="E18" s="44"/>
      <c r="F18" s="44"/>
      <c r="G18" s="63"/>
    </row>
    <row r="19" spans="1:9" ht="25.5" x14ac:dyDescent="0.2">
      <c r="A19" s="64" t="s">
        <v>6</v>
      </c>
      <c r="B19" s="65" t="s">
        <v>526</v>
      </c>
      <c r="C19" s="66" t="s">
        <v>545</v>
      </c>
      <c r="D19" s="37"/>
      <c r="E19" s="67"/>
      <c r="F19" s="37">
        <v>0</v>
      </c>
      <c r="G19" s="68">
        <v>0</v>
      </c>
    </row>
    <row r="20" spans="1:9" ht="25.5" x14ac:dyDescent="0.2">
      <c r="A20" s="64" t="s">
        <v>9</v>
      </c>
      <c r="B20" s="65" t="s">
        <v>527</v>
      </c>
      <c r="C20" s="66" t="s">
        <v>546</v>
      </c>
      <c r="D20" s="37"/>
      <c r="E20" s="67"/>
      <c r="F20" s="37">
        <v>38465753</v>
      </c>
      <c r="G20" s="68">
        <v>3.3567049762945499E-4</v>
      </c>
    </row>
    <row r="21" spans="1:9" ht="38.25" x14ac:dyDescent="0.2">
      <c r="A21" s="64" t="s">
        <v>12</v>
      </c>
      <c r="B21" s="65" t="s">
        <v>528</v>
      </c>
      <c r="C21" s="66" t="s">
        <v>547</v>
      </c>
      <c r="D21" s="37"/>
      <c r="E21" s="67"/>
      <c r="F21" s="37">
        <v>2587442467</v>
      </c>
      <c r="G21" s="68">
        <v>2.2579256422862098E-2</v>
      </c>
    </row>
    <row r="22" spans="1:9" ht="25.5" x14ac:dyDescent="0.2">
      <c r="A22" s="64" t="s">
        <v>15</v>
      </c>
      <c r="B22" s="65" t="s">
        <v>529</v>
      </c>
      <c r="C22" s="66" t="s">
        <v>548</v>
      </c>
      <c r="D22" s="37"/>
      <c r="E22" s="67"/>
      <c r="F22" s="37">
        <v>0</v>
      </c>
      <c r="G22" s="68">
        <v>0</v>
      </c>
    </row>
    <row r="23" spans="1:9" ht="38.25" x14ac:dyDescent="0.2">
      <c r="A23" s="64" t="s">
        <v>18</v>
      </c>
      <c r="B23" s="65" t="s">
        <v>356</v>
      </c>
      <c r="C23" s="66" t="s">
        <v>549</v>
      </c>
      <c r="D23" s="37"/>
      <c r="E23" s="67"/>
      <c r="F23" s="37">
        <v>0</v>
      </c>
      <c r="G23" s="68">
        <v>0</v>
      </c>
    </row>
    <row r="24" spans="1:9" ht="25.5" x14ac:dyDescent="0.2">
      <c r="A24" s="64" t="s">
        <v>550</v>
      </c>
      <c r="B24" s="65" t="s">
        <v>530</v>
      </c>
      <c r="C24" s="66" t="s">
        <v>551</v>
      </c>
      <c r="D24" s="37"/>
      <c r="E24" s="67"/>
      <c r="F24" s="37">
        <v>0</v>
      </c>
      <c r="G24" s="68">
        <v>0</v>
      </c>
    </row>
    <row r="25" spans="1:9" ht="25.5" x14ac:dyDescent="0.2">
      <c r="A25" s="64" t="s">
        <v>552</v>
      </c>
      <c r="B25" s="65" t="s">
        <v>531</v>
      </c>
      <c r="C25" s="66" t="s">
        <v>553</v>
      </c>
      <c r="D25" s="37"/>
      <c r="E25" s="67"/>
      <c r="F25" s="37">
        <v>0</v>
      </c>
      <c r="G25" s="68">
        <v>0</v>
      </c>
    </row>
    <row r="26" spans="1:9" ht="25.5" x14ac:dyDescent="0.2">
      <c r="A26" s="61"/>
      <c r="B26" s="62" t="s">
        <v>520</v>
      </c>
      <c r="C26" s="61">
        <v>4041</v>
      </c>
      <c r="D26" s="44"/>
      <c r="E26" s="44"/>
      <c r="F26" s="44">
        <v>2625908220</v>
      </c>
      <c r="G26" s="63">
        <v>2.2914926920491501E-2</v>
      </c>
    </row>
    <row r="27" spans="1:9" ht="25.5" x14ac:dyDescent="0.2">
      <c r="A27" s="61" t="s">
        <v>108</v>
      </c>
      <c r="B27" s="62" t="s">
        <v>532</v>
      </c>
      <c r="C27" s="61" t="s">
        <v>182</v>
      </c>
      <c r="D27" s="44"/>
      <c r="E27" s="44"/>
      <c r="F27" s="44"/>
      <c r="G27" s="63"/>
    </row>
    <row r="28" spans="1:9" ht="25.5" x14ac:dyDescent="0.2">
      <c r="A28" s="64" t="s">
        <v>6</v>
      </c>
      <c r="B28" s="65" t="s">
        <v>533</v>
      </c>
      <c r="C28" s="66" t="s">
        <v>183</v>
      </c>
      <c r="D28" s="37"/>
      <c r="E28" s="67"/>
      <c r="F28" s="37">
        <v>101967877268</v>
      </c>
      <c r="G28" s="68">
        <v>0.88982030599449802</v>
      </c>
      <c r="H28" s="58"/>
      <c r="I28" s="58"/>
    </row>
    <row r="29" spans="1:9" ht="25.5" x14ac:dyDescent="0.2">
      <c r="A29" s="64" t="s">
        <v>554</v>
      </c>
      <c r="B29" s="65" t="s">
        <v>555</v>
      </c>
      <c r="C29" s="66" t="s">
        <v>556</v>
      </c>
      <c r="D29" s="37"/>
      <c r="E29" s="67"/>
      <c r="F29" s="37">
        <v>1167877268</v>
      </c>
      <c r="G29" s="68">
        <v>1.01914537775899E-2</v>
      </c>
    </row>
    <row r="30" spans="1:9" ht="25.5" x14ac:dyDescent="0.2">
      <c r="A30" s="64" t="s">
        <v>557</v>
      </c>
      <c r="B30" s="65" t="s">
        <v>558</v>
      </c>
      <c r="C30" s="66" t="s">
        <v>559</v>
      </c>
      <c r="D30" s="37"/>
      <c r="E30" s="67"/>
      <c r="F30" s="37">
        <v>0</v>
      </c>
      <c r="G30" s="68">
        <v>0</v>
      </c>
    </row>
    <row r="31" spans="1:9" ht="25.5" x14ac:dyDescent="0.2">
      <c r="A31" s="64" t="s">
        <v>560</v>
      </c>
      <c r="B31" s="65" t="s">
        <v>561</v>
      </c>
      <c r="C31" s="66" t="s">
        <v>562</v>
      </c>
      <c r="D31" s="37"/>
      <c r="E31" s="67"/>
      <c r="F31" s="37">
        <v>100800000000</v>
      </c>
      <c r="G31" s="68">
        <v>0.87962885221690801</v>
      </c>
    </row>
    <row r="32" spans="1:9" ht="25.5" x14ac:dyDescent="0.2">
      <c r="A32" s="64" t="s">
        <v>9</v>
      </c>
      <c r="B32" s="65" t="s">
        <v>534</v>
      </c>
      <c r="C32" s="66" t="s">
        <v>184</v>
      </c>
      <c r="D32" s="37"/>
      <c r="E32" s="67"/>
      <c r="F32" s="37">
        <v>0</v>
      </c>
      <c r="G32" s="68">
        <v>0</v>
      </c>
    </row>
    <row r="33" spans="1:7" ht="25.5" x14ac:dyDescent="0.2">
      <c r="A33" s="64" t="s">
        <v>12</v>
      </c>
      <c r="B33" s="65" t="s">
        <v>535</v>
      </c>
      <c r="C33" s="66" t="s">
        <v>185</v>
      </c>
      <c r="D33" s="37"/>
      <c r="E33" s="67"/>
      <c r="F33" s="37">
        <v>0</v>
      </c>
      <c r="G33" s="68">
        <v>0</v>
      </c>
    </row>
    <row r="34" spans="1:7" ht="25.5" x14ac:dyDescent="0.2">
      <c r="A34" s="61"/>
      <c r="B34" s="62" t="s">
        <v>520</v>
      </c>
      <c r="C34" s="61" t="s">
        <v>186</v>
      </c>
      <c r="D34" s="44"/>
      <c r="E34" s="44"/>
      <c r="F34" s="44">
        <v>101967877268</v>
      </c>
      <c r="G34" s="63">
        <v>0.88982030599449802</v>
      </c>
    </row>
    <row r="35" spans="1:7" ht="25.5" x14ac:dyDescent="0.2">
      <c r="A35" s="61" t="s">
        <v>187</v>
      </c>
      <c r="B35" s="62" t="s">
        <v>536</v>
      </c>
      <c r="C35" s="61" t="s">
        <v>188</v>
      </c>
      <c r="D35" s="44"/>
      <c r="E35" s="44"/>
      <c r="F35" s="44">
        <v>114593785488</v>
      </c>
      <c r="G35" s="63">
        <v>1</v>
      </c>
    </row>
  </sheetData>
  <mergeCells count="1">
    <mergeCell ref="C1:C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E48"/>
  <sheetViews>
    <sheetView topLeftCell="A37" workbookViewId="0">
      <selection activeCell="D1" sqref="D1:E48"/>
    </sheetView>
  </sheetViews>
  <sheetFormatPr defaultRowHeight="12.75" x14ac:dyDescent="0.2"/>
  <cols>
    <col min="1" max="1" width="61.85546875" customWidth="1"/>
    <col min="2" max="2" width="6.85546875" customWidth="1"/>
    <col min="3" max="3" width="24.42578125" customWidth="1"/>
    <col min="4" max="5" width="21.5703125" customWidth="1"/>
  </cols>
  <sheetData>
    <row r="1" spans="1:5" ht="38.25" x14ac:dyDescent="0.2">
      <c r="A1" s="31" t="s">
        <v>201</v>
      </c>
      <c r="B1" s="31" t="s">
        <v>202</v>
      </c>
      <c r="C1" s="31" t="s">
        <v>203</v>
      </c>
      <c r="D1" s="31" t="s">
        <v>568</v>
      </c>
      <c r="E1" s="31" t="s">
        <v>569</v>
      </c>
    </row>
    <row r="2" spans="1:5" ht="25.5" x14ac:dyDescent="0.2">
      <c r="A2" s="45" t="s">
        <v>463</v>
      </c>
      <c r="B2" s="46" t="s">
        <v>69</v>
      </c>
      <c r="C2" s="47"/>
      <c r="D2" s="44"/>
      <c r="E2" s="44"/>
    </row>
    <row r="3" spans="1:5" ht="25.5" x14ac:dyDescent="0.2">
      <c r="A3" s="48" t="s">
        <v>464</v>
      </c>
      <c r="B3" s="49" t="s">
        <v>34</v>
      </c>
      <c r="C3" s="50"/>
      <c r="D3" s="44">
        <v>2070662147</v>
      </c>
      <c r="E3" s="44">
        <v>2244176766</v>
      </c>
    </row>
    <row r="4" spans="1:5" ht="38.25" x14ac:dyDescent="0.2">
      <c r="A4" s="48" t="s">
        <v>465</v>
      </c>
      <c r="B4" s="49" t="s">
        <v>35</v>
      </c>
      <c r="C4" s="50"/>
      <c r="D4" s="44">
        <v>4326027</v>
      </c>
      <c r="E4" s="44">
        <v>4326027</v>
      </c>
    </row>
    <row r="5" spans="1:5" ht="38.25" x14ac:dyDescent="0.2">
      <c r="A5" s="48" t="s">
        <v>466</v>
      </c>
      <c r="B5" s="49" t="s">
        <v>36</v>
      </c>
      <c r="C5" s="50"/>
      <c r="D5" s="51">
        <v>0</v>
      </c>
      <c r="E5" s="51">
        <v>0</v>
      </c>
    </row>
    <row r="6" spans="1:5" ht="25.5" x14ac:dyDescent="0.2">
      <c r="A6" s="48" t="s">
        <v>467</v>
      </c>
      <c r="B6" s="49" t="s">
        <v>37</v>
      </c>
      <c r="C6" s="50"/>
      <c r="D6" s="51">
        <v>4326027</v>
      </c>
      <c r="E6" s="51">
        <v>4326027</v>
      </c>
    </row>
    <row r="7" spans="1:5" ht="25.5" x14ac:dyDescent="0.2">
      <c r="A7" s="48" t="s">
        <v>468</v>
      </c>
      <c r="B7" s="49" t="s">
        <v>38</v>
      </c>
      <c r="C7" s="50"/>
      <c r="D7" s="44">
        <v>2074988174</v>
      </c>
      <c r="E7" s="44">
        <v>2248502793</v>
      </c>
    </row>
    <row r="8" spans="1:5" ht="25.5" x14ac:dyDescent="0.2">
      <c r="A8" s="48" t="s">
        <v>469</v>
      </c>
      <c r="B8" s="49" t="s">
        <v>49</v>
      </c>
      <c r="C8" s="50"/>
      <c r="D8" s="51">
        <v>-2000000000</v>
      </c>
      <c r="E8" s="51">
        <v>-3000000000</v>
      </c>
    </row>
    <row r="9" spans="1:5" ht="38.25" x14ac:dyDescent="0.2">
      <c r="A9" s="48" t="s">
        <v>470</v>
      </c>
      <c r="B9" s="49" t="s">
        <v>39</v>
      </c>
      <c r="C9" s="50"/>
      <c r="D9" s="51">
        <v>0</v>
      </c>
      <c r="E9" s="51">
        <v>0</v>
      </c>
    </row>
    <row r="10" spans="1:5" ht="25.5" x14ac:dyDescent="0.2">
      <c r="A10" s="48" t="s">
        <v>471</v>
      </c>
      <c r="B10" s="49" t="s">
        <v>40</v>
      </c>
      <c r="C10" s="50"/>
      <c r="D10" s="51">
        <v>4172876</v>
      </c>
      <c r="E10" s="51">
        <v>102402192</v>
      </c>
    </row>
    <row r="11" spans="1:5" ht="25.5" x14ac:dyDescent="0.2">
      <c r="A11" s="48" t="s">
        <v>472</v>
      </c>
      <c r="B11" s="49" t="s">
        <v>41</v>
      </c>
      <c r="C11" s="50"/>
      <c r="D11" s="51">
        <v>0</v>
      </c>
      <c r="E11" s="51">
        <v>0</v>
      </c>
    </row>
    <row r="12" spans="1:5" ht="25.5" x14ac:dyDescent="0.2">
      <c r="A12" s="48" t="s">
        <v>473</v>
      </c>
      <c r="B12" s="49" t="s">
        <v>42</v>
      </c>
      <c r="C12" s="50"/>
      <c r="D12" s="51">
        <v>0</v>
      </c>
      <c r="E12" s="51">
        <v>0</v>
      </c>
    </row>
    <row r="13" spans="1:5" ht="38.25" x14ac:dyDescent="0.2">
      <c r="A13" s="48" t="s">
        <v>474</v>
      </c>
      <c r="B13" s="49" t="s">
        <v>43</v>
      </c>
      <c r="C13" s="50"/>
      <c r="D13" s="51">
        <v>0</v>
      </c>
      <c r="E13" s="51">
        <v>0</v>
      </c>
    </row>
    <row r="14" spans="1:5" ht="51" x14ac:dyDescent="0.2">
      <c r="A14" s="48" t="s">
        <v>475</v>
      </c>
      <c r="B14" s="49" t="s">
        <v>44</v>
      </c>
      <c r="C14" s="50"/>
      <c r="D14" s="51">
        <v>0</v>
      </c>
      <c r="E14" s="51">
        <v>0</v>
      </c>
    </row>
    <row r="15" spans="1:5" ht="25.5" x14ac:dyDescent="0.2">
      <c r="A15" s="48" t="s">
        <v>476</v>
      </c>
      <c r="B15" s="49" t="s">
        <v>45</v>
      </c>
      <c r="C15" s="50"/>
      <c r="D15" s="51">
        <v>0</v>
      </c>
      <c r="E15" s="51">
        <v>0</v>
      </c>
    </row>
    <row r="16" spans="1:5" ht="38.25" x14ac:dyDescent="0.2">
      <c r="A16" s="48" t="s">
        <v>477</v>
      </c>
      <c r="B16" s="49" t="s">
        <v>46</v>
      </c>
      <c r="C16" s="50"/>
      <c r="D16" s="51">
        <v>11403</v>
      </c>
      <c r="E16" s="51">
        <v>1099</v>
      </c>
    </row>
    <row r="17" spans="1:5" ht="25.5" x14ac:dyDescent="0.2">
      <c r="A17" s="48" t="s">
        <v>478</v>
      </c>
      <c r="B17" s="49" t="s">
        <v>47</v>
      </c>
      <c r="C17" s="50"/>
      <c r="D17" s="51">
        <v>0</v>
      </c>
      <c r="E17" s="51">
        <v>0</v>
      </c>
    </row>
    <row r="18" spans="1:5" ht="25.5" x14ac:dyDescent="0.2">
      <c r="A18" s="48" t="s">
        <v>479</v>
      </c>
      <c r="B18" s="49" t="s">
        <v>48</v>
      </c>
      <c r="C18" s="50"/>
      <c r="D18" s="51">
        <v>0</v>
      </c>
      <c r="E18" s="51">
        <v>0</v>
      </c>
    </row>
    <row r="19" spans="1:5" ht="25.5" x14ac:dyDescent="0.2">
      <c r="A19" s="48" t="s">
        <v>480</v>
      </c>
      <c r="B19" s="49" t="s">
        <v>189</v>
      </c>
      <c r="C19" s="50"/>
      <c r="D19" s="51">
        <v>0</v>
      </c>
      <c r="E19" s="51">
        <v>40500000</v>
      </c>
    </row>
    <row r="20" spans="1:5" ht="25.5" x14ac:dyDescent="0.2">
      <c r="A20" s="52" t="s">
        <v>481</v>
      </c>
      <c r="B20" s="49" t="s">
        <v>190</v>
      </c>
      <c r="C20" s="50"/>
      <c r="D20" s="51">
        <v>-1248015</v>
      </c>
      <c r="E20" s="51">
        <v>-994023</v>
      </c>
    </row>
    <row r="21" spans="1:5" ht="25.5" x14ac:dyDescent="0.2">
      <c r="A21" s="48" t="s">
        <v>482</v>
      </c>
      <c r="B21" s="49" t="s">
        <v>191</v>
      </c>
      <c r="C21" s="50"/>
      <c r="D21" s="51">
        <v>0</v>
      </c>
      <c r="E21" s="51">
        <v>0</v>
      </c>
    </row>
    <row r="22" spans="1:5" ht="25.5" x14ac:dyDescent="0.2">
      <c r="A22" s="45" t="s">
        <v>483</v>
      </c>
      <c r="B22" s="46" t="s">
        <v>192</v>
      </c>
      <c r="C22" s="47"/>
      <c r="D22" s="44">
        <v>77924438</v>
      </c>
      <c r="E22" s="44">
        <v>-609587939</v>
      </c>
    </row>
    <row r="23" spans="1:5" ht="25.5" x14ac:dyDescent="0.2">
      <c r="A23" s="45" t="s">
        <v>484</v>
      </c>
      <c r="B23" s="46" t="s">
        <v>86</v>
      </c>
      <c r="C23" s="47"/>
      <c r="D23" s="44"/>
      <c r="E23" s="44"/>
    </row>
    <row r="24" spans="1:5" ht="25.5" x14ac:dyDescent="0.2">
      <c r="A24" s="48" t="s">
        <v>485</v>
      </c>
      <c r="B24" s="49" t="s">
        <v>65</v>
      </c>
      <c r="C24" s="50"/>
      <c r="D24" s="51">
        <v>0</v>
      </c>
      <c r="E24" s="51">
        <v>19144000</v>
      </c>
    </row>
    <row r="25" spans="1:5" ht="25.5" x14ac:dyDescent="0.2">
      <c r="A25" s="48" t="s">
        <v>486</v>
      </c>
      <c r="B25" s="49" t="s">
        <v>66</v>
      </c>
      <c r="C25" s="50"/>
      <c r="D25" s="51">
        <v>-21665679</v>
      </c>
      <c r="E25" s="51">
        <v>-340832583</v>
      </c>
    </row>
    <row r="26" spans="1:5" ht="25.5" x14ac:dyDescent="0.2">
      <c r="A26" s="48" t="s">
        <v>487</v>
      </c>
      <c r="B26" s="49" t="s">
        <v>193</v>
      </c>
      <c r="C26" s="50"/>
      <c r="D26" s="51">
        <v>0</v>
      </c>
      <c r="E26" s="51">
        <v>0</v>
      </c>
    </row>
    <row r="27" spans="1:5" ht="25.5" x14ac:dyDescent="0.2">
      <c r="A27" s="48" t="s">
        <v>488</v>
      </c>
      <c r="B27" s="49" t="s">
        <v>194</v>
      </c>
      <c r="C27" s="50"/>
      <c r="D27" s="51">
        <v>0</v>
      </c>
      <c r="E27" s="51">
        <v>0</v>
      </c>
    </row>
    <row r="28" spans="1:5" ht="25.5" x14ac:dyDescent="0.2">
      <c r="A28" s="48" t="s">
        <v>489</v>
      </c>
      <c r="B28" s="49" t="s">
        <v>195</v>
      </c>
      <c r="C28" s="50"/>
      <c r="D28" s="51">
        <v>0</v>
      </c>
      <c r="E28" s="51">
        <v>0</v>
      </c>
    </row>
    <row r="29" spans="1:5" ht="38.25" x14ac:dyDescent="0.2">
      <c r="A29" s="45" t="s">
        <v>490</v>
      </c>
      <c r="B29" s="46" t="s">
        <v>64</v>
      </c>
      <c r="C29" s="50"/>
      <c r="D29" s="44">
        <v>-21665679</v>
      </c>
      <c r="E29" s="44">
        <v>-321688583</v>
      </c>
    </row>
    <row r="30" spans="1:5" ht="38.25" x14ac:dyDescent="0.2">
      <c r="A30" s="45" t="s">
        <v>491</v>
      </c>
      <c r="B30" s="46" t="s">
        <v>67</v>
      </c>
      <c r="C30" s="47"/>
      <c r="D30" s="44">
        <v>56258759</v>
      </c>
      <c r="E30" s="44">
        <v>-931276522</v>
      </c>
    </row>
    <row r="31" spans="1:5" ht="25.5" x14ac:dyDescent="0.2">
      <c r="A31" s="45" t="s">
        <v>492</v>
      </c>
      <c r="B31" s="46" t="s">
        <v>137</v>
      </c>
      <c r="C31" s="47"/>
      <c r="D31" s="44">
        <v>1111618509</v>
      </c>
      <c r="E31" s="44">
        <v>2252557622</v>
      </c>
    </row>
    <row r="32" spans="1:5" ht="25.5" x14ac:dyDescent="0.2">
      <c r="A32" s="48" t="s">
        <v>493</v>
      </c>
      <c r="B32" s="49" t="s">
        <v>139</v>
      </c>
      <c r="C32" s="50"/>
      <c r="D32" s="51">
        <v>1111618509</v>
      </c>
      <c r="E32" s="51">
        <v>2252557622</v>
      </c>
    </row>
    <row r="33" spans="1:5" ht="25.5" x14ac:dyDescent="0.2">
      <c r="A33" s="53" t="s">
        <v>494</v>
      </c>
      <c r="B33" s="49" t="s">
        <v>141</v>
      </c>
      <c r="C33" s="50"/>
      <c r="D33" s="51">
        <v>1111618509</v>
      </c>
      <c r="E33" s="51">
        <v>2252557622</v>
      </c>
    </row>
    <row r="34" spans="1:5" ht="25.5" x14ac:dyDescent="0.2">
      <c r="A34" s="54" t="s">
        <v>495</v>
      </c>
      <c r="B34" s="55" t="s">
        <v>496</v>
      </c>
      <c r="C34" s="50"/>
      <c r="D34" s="51">
        <v>1111618509</v>
      </c>
      <c r="E34" s="51">
        <v>2252557622</v>
      </c>
    </row>
    <row r="35" spans="1:5" ht="25.5" x14ac:dyDescent="0.2">
      <c r="A35" s="56" t="s">
        <v>497</v>
      </c>
      <c r="B35" s="55" t="s">
        <v>498</v>
      </c>
      <c r="C35" s="50"/>
      <c r="D35" s="51">
        <v>0</v>
      </c>
      <c r="E35" s="51">
        <v>0</v>
      </c>
    </row>
    <row r="36" spans="1:5" ht="25.5" x14ac:dyDescent="0.2">
      <c r="A36" s="54" t="s">
        <v>300</v>
      </c>
      <c r="B36" s="55" t="s">
        <v>499</v>
      </c>
      <c r="C36" s="50"/>
      <c r="D36" s="51">
        <v>0</v>
      </c>
      <c r="E36" s="51">
        <v>0</v>
      </c>
    </row>
    <row r="37" spans="1:5" ht="25.5" x14ac:dyDescent="0.2">
      <c r="A37" s="48" t="s">
        <v>500</v>
      </c>
      <c r="B37" s="49" t="s">
        <v>143</v>
      </c>
      <c r="C37" s="50"/>
      <c r="D37" s="51">
        <v>0</v>
      </c>
      <c r="E37" s="51">
        <v>0</v>
      </c>
    </row>
    <row r="38" spans="1:5" ht="25.5" x14ac:dyDescent="0.2">
      <c r="A38" s="48" t="s">
        <v>501</v>
      </c>
      <c r="B38" s="49" t="s">
        <v>145</v>
      </c>
      <c r="C38" s="50"/>
      <c r="D38" s="51">
        <v>0</v>
      </c>
      <c r="E38" s="51">
        <v>0</v>
      </c>
    </row>
    <row r="39" spans="1:5" ht="25.5" x14ac:dyDescent="0.2">
      <c r="A39" s="45" t="s">
        <v>502</v>
      </c>
      <c r="B39" s="46" t="s">
        <v>147</v>
      </c>
      <c r="C39" s="47"/>
      <c r="D39" s="44">
        <v>1167877268</v>
      </c>
      <c r="E39" s="44">
        <v>1321281100</v>
      </c>
    </row>
    <row r="40" spans="1:5" ht="25.5" x14ac:dyDescent="0.2">
      <c r="A40" s="48" t="s">
        <v>503</v>
      </c>
      <c r="B40" s="49" t="s">
        <v>149</v>
      </c>
      <c r="C40" s="50"/>
      <c r="D40" s="51">
        <v>1167877268</v>
      </c>
      <c r="E40" s="51">
        <v>1321281100</v>
      </c>
    </row>
    <row r="41" spans="1:5" ht="25.5" x14ac:dyDescent="0.2">
      <c r="A41" s="48" t="s">
        <v>494</v>
      </c>
      <c r="B41" s="49" t="s">
        <v>150</v>
      </c>
      <c r="C41" s="50"/>
      <c r="D41" s="51">
        <v>1167877268</v>
      </c>
      <c r="E41" s="51">
        <v>1321281100</v>
      </c>
    </row>
    <row r="42" spans="1:5" ht="25.5" x14ac:dyDescent="0.2">
      <c r="A42" s="54" t="s">
        <v>495</v>
      </c>
      <c r="B42" s="55" t="s">
        <v>504</v>
      </c>
      <c r="C42" s="50"/>
      <c r="D42" s="51">
        <v>1167877268</v>
      </c>
      <c r="E42" s="51">
        <v>1321281100</v>
      </c>
    </row>
    <row r="43" spans="1:5" ht="25.5" x14ac:dyDescent="0.2">
      <c r="A43" s="56" t="s">
        <v>497</v>
      </c>
      <c r="B43" s="55" t="s">
        <v>505</v>
      </c>
      <c r="C43" s="50"/>
      <c r="D43" s="51">
        <v>0</v>
      </c>
      <c r="E43" s="51">
        <v>0</v>
      </c>
    </row>
    <row r="44" spans="1:5" ht="25.5" x14ac:dyDescent="0.2">
      <c r="A44" s="54" t="s">
        <v>300</v>
      </c>
      <c r="B44" s="55" t="s">
        <v>506</v>
      </c>
      <c r="C44" s="50"/>
      <c r="D44" s="51">
        <v>0</v>
      </c>
      <c r="E44" s="51">
        <v>0</v>
      </c>
    </row>
    <row r="45" spans="1:5" ht="25.5" x14ac:dyDescent="0.2">
      <c r="A45" s="48" t="s">
        <v>507</v>
      </c>
      <c r="B45" s="49" t="s">
        <v>152</v>
      </c>
      <c r="C45" s="50"/>
      <c r="D45" s="51">
        <v>0</v>
      </c>
      <c r="E45" s="51">
        <v>0</v>
      </c>
    </row>
    <row r="46" spans="1:5" ht="25.5" x14ac:dyDescent="0.2">
      <c r="A46" s="48" t="s">
        <v>508</v>
      </c>
      <c r="B46" s="49" t="s">
        <v>153</v>
      </c>
      <c r="C46" s="50"/>
      <c r="D46" s="51">
        <v>0</v>
      </c>
      <c r="E46" s="51">
        <v>0</v>
      </c>
    </row>
    <row r="47" spans="1:5" ht="25.5" x14ac:dyDescent="0.2">
      <c r="A47" s="45" t="s">
        <v>509</v>
      </c>
      <c r="B47" s="46" t="s">
        <v>155</v>
      </c>
      <c r="C47" s="47"/>
      <c r="D47" s="44">
        <v>56258759</v>
      </c>
      <c r="E47" s="44">
        <v>-931276522</v>
      </c>
    </row>
    <row r="48" spans="1:5" ht="25.5" x14ac:dyDescent="0.2">
      <c r="A48" s="45" t="s">
        <v>510</v>
      </c>
      <c r="B48" s="46" t="s">
        <v>196</v>
      </c>
      <c r="C48" s="47"/>
      <c r="D48" s="44">
        <v>0</v>
      </c>
      <c r="E48" s="44">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A635"/>
  <sheetViews>
    <sheetView workbookViewId="0"/>
  </sheetViews>
  <sheetFormatPr defaultRowHeight="12.75" x14ac:dyDescent="0.2"/>
  <sheetData>
    <row r="1" spans="1:1" x14ac:dyDescent="0.2">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x14ac:dyDescent="0.2">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{'SheetId':'471cb1af-a389-4255-b9dd-016a7d1c6972','UId':'72c31d99-6a74-4b21-8ea4-e7852cbcbd44','Col':4,'Row':3,'Format':'numberic','Value':'3372436164','TargetCode':''}</v>
      </c>
    </row>
    <row r="3" spans="1:1" x14ac:dyDescent="0.2">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{'SheetId':'471cb1af-a389-4255-b9dd-016a7d1c6972','UId':'3559eab5-6f21-4a75-87c5-93fbcb750750','Col':5,'Row':3,'Format':'numberic','Value':'3372436164','TargetCode':''}</v>
      </c>
    </row>
    <row r="4" spans="1:1" x14ac:dyDescent="0.2">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{'SheetId':'471cb1af-a389-4255-b9dd-016a7d1c6972','UId':'05cac1a8-3049-4f91-b1ab-17788cc23517','Col':6,'Row':3,'Format':'numberic','Value':'3759942465','TargetCode':''}</v>
      </c>
    </row>
    <row r="5" spans="1:1" x14ac:dyDescent="0.2">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{'SheetId':'471cb1af-a389-4255-b9dd-016a7d1c6972','UId':'ea4ba63c-5d5f-4409-9e7e-a6d98ae0aafa','Col':7,'Row':3,'Format':'numberic','Value':'3759942465','TargetCode':''}</v>
      </c>
    </row>
    <row r="6" spans="1:1" x14ac:dyDescent="0.2">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x14ac:dyDescent="0.2">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{'SheetId':'471cb1af-a389-4255-b9dd-016a7d1c6972','UId':'40d1fbb9-33fd-45ce-811f-f2fbfa9ac354','Col':4,'Row':4,'Format':'numberic','Value':'0','TargetCode':''}</v>
      </c>
    </row>
    <row r="8" spans="1:1" x14ac:dyDescent="0.2">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{'SheetId':'471cb1af-a389-4255-b9dd-016a7d1c6972','UId':'ad1976c4-37d8-4d7a-9cd4-7b31136b73ad','Col':5,'Row':4,'Format':'numberic','Value':'0','TargetCode':''}</v>
      </c>
    </row>
    <row r="9" spans="1:1" x14ac:dyDescent="0.2">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{'SheetId':'471cb1af-a389-4255-b9dd-016a7d1c6972','UId':'ee9edb2c-8f95-4914-a3da-9d0d48b70256','Col':6,'Row':4,'Format':'numberic','Value':'0','TargetCode':''}</v>
      </c>
    </row>
    <row r="10" spans="1:1" x14ac:dyDescent="0.2">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{'SheetId':'471cb1af-a389-4255-b9dd-016a7d1c6972','UId':'444b91d7-87bf-4a97-a74d-a9bbd39ded58','Col':7,'Row':4,'Format':'numberic','Value':'0','TargetCode':''}</v>
      </c>
    </row>
    <row r="11" spans="1:1" x14ac:dyDescent="0.2">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x14ac:dyDescent="0.2">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{'SheetId':'471cb1af-a389-4255-b9dd-016a7d1c6972','UId':'fcff0891-3fec-4d78-a579-e57ecf5ca712','Col':4,'Row':5,'Format':'numberic','Value':'3372436164','TargetCode':''}</v>
      </c>
    </row>
    <row r="13" spans="1:1" x14ac:dyDescent="0.2">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{'SheetId':'471cb1af-a389-4255-b9dd-016a7d1c6972','UId':'de86de94-eec0-4d77-85d6-50d999fda99f','Col':5,'Row':5,'Format':'numberic','Value':'3372436164','TargetCode':''}</v>
      </c>
    </row>
    <row r="14" spans="1:1" x14ac:dyDescent="0.2">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{'SheetId':'471cb1af-a389-4255-b9dd-016a7d1c6972','UId':'8587c2c7-f9e1-4ff8-ac4d-999900df1813','Col':6,'Row':5,'Format':'numberic','Value':'3759942465','TargetCode':''}</v>
      </c>
    </row>
    <row r="15" spans="1:1" x14ac:dyDescent="0.2">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{'SheetId':'471cb1af-a389-4255-b9dd-016a7d1c6972','UId':'16523899-72b2-4d68-bc1c-076cac2b3bca','Col':7,'Row':5,'Format':'numberic','Value':'3759942465','TargetCode':''}</v>
      </c>
    </row>
    <row r="16" spans="1:1" x14ac:dyDescent="0.2">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x14ac:dyDescent="0.2">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{'SheetId':'471cb1af-a389-4255-b9dd-016a7d1c6972','UId':'cf1c5639-e0b5-42ca-a5d6-22c6a78274eb','Col':4,'Row':6,'Format':'numberic','Value':'2926381370','TargetCode':''}</v>
      </c>
    </row>
    <row r="18" spans="1:1" x14ac:dyDescent="0.2">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{'SheetId':'471cb1af-a389-4255-b9dd-016a7d1c6972','UId':'40f96a3c-2ca1-4c8b-8736-6d178def474b','Col':5,'Row':6,'Format':'numberic','Value':'2926381370','TargetCode':''}</v>
      </c>
    </row>
    <row r="19" spans="1:1" x14ac:dyDescent="0.2">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{'SheetId':'471cb1af-a389-4255-b9dd-016a7d1c6972','UId':'e40ee616-be98-47ed-9eef-5047f82d9953','Col':6,'Row':6,'Format':'numberic','Value':'3247969862','TargetCode':''}</v>
      </c>
    </row>
    <row r="20" spans="1:1" x14ac:dyDescent="0.2">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{'SheetId':'471cb1af-a389-4255-b9dd-016a7d1c6972','UId':'13a075ca-918e-4ac5-8764-1ca112b384c5','Col':7,'Row':6,'Format':'numberic','Value':'3247969862','TargetCode':''}</v>
      </c>
    </row>
    <row r="21" spans="1:1" x14ac:dyDescent="0.2">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x14ac:dyDescent="0.2">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{'SheetId':'471cb1af-a389-4255-b9dd-016a7d1c6972','UId':'16702e7d-f552-451b-8042-8f7e46560afd','Col':4,'Row':7,'Format':'numberic','Value':'446054794','TargetCode':''}</v>
      </c>
    </row>
    <row r="23" spans="1:1" x14ac:dyDescent="0.2">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{'SheetId':'471cb1af-a389-4255-b9dd-016a7d1c6972','UId':'8a97c211-65b5-43fd-bfed-ef91033697c8','Col':5,'Row':7,'Format':'numberic','Value':'446054794','TargetCode':''}</v>
      </c>
    </row>
    <row r="24" spans="1:1" x14ac:dyDescent="0.2">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{'SheetId':'471cb1af-a389-4255-b9dd-016a7d1c6972','UId':'c405662e-07af-4536-92d6-564ba20dcbf1','Col':6,'Row':7,'Format':'numberic','Value':'511972603','TargetCode':''}</v>
      </c>
    </row>
    <row r="25" spans="1:1" x14ac:dyDescent="0.2">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{'SheetId':'471cb1af-a389-4255-b9dd-016a7d1c6972','UId':'5a4b1726-2a01-402d-91ab-bf0a10fc29cc','Col':7,'Row':7,'Format':'numberic','Value':'511972603','TargetCode':''}</v>
      </c>
    </row>
    <row r="26" spans="1:1" x14ac:dyDescent="0.2">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x14ac:dyDescent="0.2">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x14ac:dyDescent="0.2">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x14ac:dyDescent="0.2">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{'SheetId':'471cb1af-a389-4255-b9dd-016a7d1c6972','UId':'78449dbc-0262-416c-ae9a-2cad20a8a31d','Col':6,'Row':8,'Format':'numberic','Value':'0','TargetCode':''}</v>
      </c>
    </row>
    <row r="30" spans="1:1" x14ac:dyDescent="0.2">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{'SheetId':'471cb1af-a389-4255-b9dd-016a7d1c6972','UId':'1aaec8a7-4b30-4fb4-95ed-b5ac8e0e4b00','Col':7,'Row':8,'Format':'numberic','Value':'0','TargetCode':''}</v>
      </c>
    </row>
    <row r="31" spans="1:1" x14ac:dyDescent="0.2">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x14ac:dyDescent="0.2">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x14ac:dyDescent="0.2">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x14ac:dyDescent="0.2">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x14ac:dyDescent="0.2">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x14ac:dyDescent="0.2">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x14ac:dyDescent="0.2">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{'SheetId':'471cb1af-a389-4255-b9dd-016a7d1c6972','UId':'bf902ed8-0109-4674-a1cc-62592f1b92d9','Col':4,'Row':10,'Format':'numberic','Value':'0','TargetCode':''}</v>
      </c>
    </row>
    <row r="38" spans="1:1" x14ac:dyDescent="0.2">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{'SheetId':'471cb1af-a389-4255-b9dd-016a7d1c6972','UId':'8ba89cf9-4c91-4da8-b892-09e4876fe985','Col':5,'Row':10,'Format':'numberic','Value':'0','TargetCode':''}</v>
      </c>
    </row>
    <row r="39" spans="1:1" x14ac:dyDescent="0.2">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{'SheetId':'471cb1af-a389-4255-b9dd-016a7d1c6972','UId':'7c9bffa2-9a74-4128-9c5d-bbc98558406e','Col':6,'Row':10,'Format':'numberic','Value':'0','TargetCode':''}</v>
      </c>
    </row>
    <row r="40" spans="1:1" x14ac:dyDescent="0.2">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{'SheetId':'471cb1af-a389-4255-b9dd-016a7d1c6972','UId':'6e0f4d2a-a0c3-4f49-b576-423e4fda275c','Col':7,'Row':10,'Format':'numberic','Value':'0','TargetCode':''}</v>
      </c>
    </row>
    <row r="41" spans="1:1" x14ac:dyDescent="0.2">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x14ac:dyDescent="0.2">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{'SheetId':'471cb1af-a389-4255-b9dd-016a7d1c6972','UId':'68f52c9d-ed20-4157-8f0a-5565542d239d','Col':4,'Row':11,'Format':'numberic','Value':'0','TargetCode':''}</v>
      </c>
    </row>
    <row r="43" spans="1:1" x14ac:dyDescent="0.2">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{'SheetId':'471cb1af-a389-4255-b9dd-016a7d1c6972','UId':'931d9a25-062a-481a-bb83-b6593ce5ad0e','Col':5,'Row':11,'Format':'numberic','Value':'0','TargetCode':''}</v>
      </c>
    </row>
    <row r="44" spans="1:1" x14ac:dyDescent="0.2">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{'SheetId':'471cb1af-a389-4255-b9dd-016a7d1c6972','UId':'05814b77-87f5-4969-b441-4ed481d003cf','Col':6,'Row':11,'Format':'numberic','Value':'0','TargetCode':''}</v>
      </c>
    </row>
    <row r="45" spans="1:1" x14ac:dyDescent="0.2">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{'SheetId':'471cb1af-a389-4255-b9dd-016a7d1c6972','UId':'778fdb84-1461-4af6-bb33-3c4d112c112c','Col':7,'Row':11,'Format':'numberic','Value':'0','TargetCode':''}</v>
      </c>
    </row>
    <row r="46" spans="1:1" x14ac:dyDescent="0.2">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x14ac:dyDescent="0.2">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x14ac:dyDescent="0.2">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x14ac:dyDescent="0.2">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x14ac:dyDescent="0.2">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x14ac:dyDescent="0.2">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x14ac:dyDescent="0.2">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x14ac:dyDescent="0.2">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x14ac:dyDescent="0.2">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x14ac:dyDescent="0.2">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x14ac:dyDescent="0.2">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x14ac:dyDescent="0.2">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x14ac:dyDescent="0.2">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x14ac:dyDescent="0.2">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x14ac:dyDescent="0.2">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x14ac:dyDescent="0.2">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x14ac:dyDescent="0.2">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x14ac:dyDescent="0.2">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x14ac:dyDescent="0.2">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x14ac:dyDescent="0.2">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x14ac:dyDescent="0.2">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x14ac:dyDescent="0.2">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{'SheetId':'471cb1af-a389-4255-b9dd-016a7d1c6972','UId':'33fc81e1-29a2-48f4-8104-951fe6d8c9e4','Col':4,'Row':16,'Format':'numberic','Value':'0','TargetCode':''}</v>
      </c>
    </row>
    <row r="68" spans="1:1" x14ac:dyDescent="0.2">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{'SheetId':'471cb1af-a389-4255-b9dd-016a7d1c6972','UId':'6a3646ff-ea6d-4780-9293-b466ac41e07f','Col':5,'Row':16,'Format':'numberic','Value':'0','TargetCode':''}</v>
      </c>
    </row>
    <row r="69" spans="1:1" x14ac:dyDescent="0.2">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{'SheetId':'471cb1af-a389-4255-b9dd-016a7d1c6972','UId':'123c6f04-469e-4a32-9ab6-2c63e3d0e857','Col':6,'Row':16,'Format':'numberic','Value':'0','TargetCode':''}</v>
      </c>
    </row>
    <row r="70" spans="1:1" x14ac:dyDescent="0.2">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{'SheetId':'471cb1af-a389-4255-b9dd-016a7d1c6972','UId':'95d02b54-13d5-4c12-b332-f8e7f5373348','Col':7,'Row':16,'Format':'numberic','Value':'0','TargetCode':''}</v>
      </c>
    </row>
    <row r="71" spans="1:1" x14ac:dyDescent="0.2">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x14ac:dyDescent="0.2">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{'SheetId':'471cb1af-a389-4255-b9dd-016a7d1c6972','UId':'21fcc0e8-7ebc-467d-83f1-ec0ee271b390','Col':4,'Row':17,'Format':'numberic','Value':'0','TargetCode':''}</v>
      </c>
    </row>
    <row r="73" spans="1:1" x14ac:dyDescent="0.2">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{'SheetId':'471cb1af-a389-4255-b9dd-016a7d1c6972','UId':'69b6539b-dd01-4291-b5cd-85ace7b70fa4','Col':5,'Row':17,'Format':'numberic','Value':'0','TargetCode':''}</v>
      </c>
    </row>
    <row r="74" spans="1:1" x14ac:dyDescent="0.2">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{'SheetId':'471cb1af-a389-4255-b9dd-016a7d1c6972','UId':'b3a869fc-c1a8-44ac-8208-be0cf0189e9b','Col':6,'Row':17,'Format':'numberic','Value':'0','TargetCode':''}</v>
      </c>
    </row>
    <row r="75" spans="1:1" x14ac:dyDescent="0.2">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{'SheetId':'471cb1af-a389-4255-b9dd-016a7d1c6972','UId':'87683ba9-de3a-4978-987b-2a2689e232d4','Col':7,'Row':17,'Format':'numberic','Value':'0','TargetCode':''}</v>
      </c>
    </row>
    <row r="76" spans="1:1" x14ac:dyDescent="0.2">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x14ac:dyDescent="0.2">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{'SheetId':'471cb1af-a389-4255-b9dd-016a7d1c6972','UId':'817b0dd8-15bf-4d06-bcd1-87aa61748e5c','Col':4,'Row':18,'Format':'numberic','Value':'0','TargetCode':''}</v>
      </c>
    </row>
    <row r="78" spans="1:1" x14ac:dyDescent="0.2">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{'SheetId':'471cb1af-a389-4255-b9dd-016a7d1c6972','UId':'b78eb722-20fb-44d3-977d-abfba48c1335','Col':5,'Row':18,'Format':'numberic','Value':'0','TargetCode':''}</v>
      </c>
    </row>
    <row r="79" spans="1:1" x14ac:dyDescent="0.2">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{'SheetId':'471cb1af-a389-4255-b9dd-016a7d1c6972','UId':'06d29b45-62f0-4fac-a8ac-c83dc9f8193b','Col':6,'Row':18,'Format':'numberic','Value':'0','TargetCode':''}</v>
      </c>
    </row>
    <row r="80" spans="1:1" x14ac:dyDescent="0.2">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{'SheetId':'471cb1af-a389-4255-b9dd-016a7d1c6972','UId':'d8894aad-e9a9-432e-be0e-37fd6c5287e1','Col':7,'Row':18,'Format':'numberic','Value':'0','TargetCode':''}</v>
      </c>
    </row>
    <row r="81" spans="1:1" x14ac:dyDescent="0.2">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x14ac:dyDescent="0.2">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{'SheetId':'471cb1af-a389-4255-b9dd-016a7d1c6972','UId':'41043d31-5c1a-41c2-bcaf-d2eb092cee56','Col':4,'Row':19,'Format':'numberic','Value':'0','TargetCode':''}</v>
      </c>
    </row>
    <row r="83" spans="1:1" x14ac:dyDescent="0.2">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{'SheetId':'471cb1af-a389-4255-b9dd-016a7d1c6972','UId':'f03723f5-9ce8-4410-a9a4-7f51f73f16e0','Col':5,'Row':19,'Format':'numberic','Value':'0','TargetCode':''}</v>
      </c>
    </row>
    <row r="84" spans="1:1" x14ac:dyDescent="0.2">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{'SheetId':'471cb1af-a389-4255-b9dd-016a7d1c6972','UId':'73c25757-cfd7-4623-9e9a-9fd36291a116','Col':6,'Row':19,'Format':'numberic','Value':'0','TargetCode':''}</v>
      </c>
    </row>
    <row r="85" spans="1:1" x14ac:dyDescent="0.2">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{'SheetId':'471cb1af-a389-4255-b9dd-016a7d1c6972','UId':'c28a0468-96ae-4c7e-9d04-1464be70495e','Col':7,'Row':19,'Format':'numberic','Value':'0','TargetCode':''}</v>
      </c>
    </row>
    <row r="86" spans="1:1" x14ac:dyDescent="0.2">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x14ac:dyDescent="0.2">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x14ac:dyDescent="0.2">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x14ac:dyDescent="0.2">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x14ac:dyDescent="0.2">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x14ac:dyDescent="0.2">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x14ac:dyDescent="0.2">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x14ac:dyDescent="0.2">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x14ac:dyDescent="0.2">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x14ac:dyDescent="0.2">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x14ac:dyDescent="0.2">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x14ac:dyDescent="0.2">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x14ac:dyDescent="0.2">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x14ac:dyDescent="0.2">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x14ac:dyDescent="0.2">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x14ac:dyDescent="0.2">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x14ac:dyDescent="0.2">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x14ac:dyDescent="0.2">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x14ac:dyDescent="0.2">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x14ac:dyDescent="0.2">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x14ac:dyDescent="0.2">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x14ac:dyDescent="0.2">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{'SheetId':'471cb1af-a389-4255-b9dd-016a7d1c6972','UId':'dfde7dd7-4465-41e0-8dfc-3d9bd7ef8df4','Col':4,'Row':24,'Format':'numberic','Value':'1128259398','TargetCode':''}</v>
      </c>
    </row>
    <row r="108" spans="1:1" x14ac:dyDescent="0.2">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{'SheetId':'471cb1af-a389-4255-b9dd-016a7d1c6972','UId':'8d607be0-46b7-4f79-b999-a6433feff755','Col':5,'Row':24,'Format':'numberic','Value':'1128259398','TargetCode':''}</v>
      </c>
    </row>
    <row r="109" spans="1:1" x14ac:dyDescent="0.2">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{'SheetId':'471cb1af-a389-4255-b9dd-016a7d1c6972','UId':'a72625a9-1c20-4c87-bd82-ad9fc7164547','Col':6,'Row':24,'Format':'numberic','Value':'1096256419','TargetCode':''}</v>
      </c>
    </row>
    <row r="110" spans="1:1" x14ac:dyDescent="0.2">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{'SheetId':'471cb1af-a389-4255-b9dd-016a7d1c6972','UId':'f4af0a50-e561-45bd-88e0-0b4b996e6853','Col':7,'Row':24,'Format':'numberic','Value':'1096256419','TargetCode':''}</v>
      </c>
    </row>
    <row r="111" spans="1:1" x14ac:dyDescent="0.2">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x14ac:dyDescent="0.2">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{'SheetId':'471cb1af-a389-4255-b9dd-016a7d1c6972','UId':'0510158a-592c-436d-9700-d8f11e1f02a0','Col':4,'Row':25,'Format':'numberic','Value':'488635221','TargetCode':''}</v>
      </c>
    </row>
    <row r="113" spans="1:1" x14ac:dyDescent="0.2">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{'SheetId':'471cb1af-a389-4255-b9dd-016a7d1c6972','UId':'85d77f2b-5e99-4202-b223-e24cd40bbff0','Col':5,'Row':25,'Format':'numberic','Value':'488635221','TargetCode':''}</v>
      </c>
    </row>
    <row r="114" spans="1:1" x14ac:dyDescent="0.2">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{'SheetId':'471cb1af-a389-4255-b9dd-016a7d1c6972','UId':'fb81c32f-e253-402b-9cc0-1ab569e0c7b8','Col':6,'Row':25,'Format':'numberic','Value':'468886350','TargetCode':''}</v>
      </c>
    </row>
    <row r="115" spans="1:1" x14ac:dyDescent="0.2">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{'SheetId':'471cb1af-a389-4255-b9dd-016a7d1c6972','UId':'395a68c7-850e-430f-8764-b59595c5c1d0','Col':7,'Row':25,'Format':'numberic','Value':'468886350','TargetCode':''}</v>
      </c>
    </row>
    <row r="116" spans="1:1" x14ac:dyDescent="0.2">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x14ac:dyDescent="0.2">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{'SheetId':'471cb1af-a389-4255-b9dd-016a7d1c6972','UId':'43248b63-d59f-4530-b1e1-a3c515cb7a07','Col':4,'Row':26,'Format':'numberic','Value':'69420000','TargetCode':''}</v>
      </c>
    </row>
    <row r="118" spans="1:1" x14ac:dyDescent="0.2">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{'SheetId':'471cb1af-a389-4255-b9dd-016a7d1c6972','UId':'80c0b4d0-fa12-484e-889c-119930c17704','Col':5,'Row':26,'Format':'numberic','Value':'69420000','TargetCode':''}</v>
      </c>
    </row>
    <row r="119" spans="1:1" x14ac:dyDescent="0.2">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{'SheetId':'471cb1af-a389-4255-b9dd-016a7d1c6972','UId':'573e79f0-fb08-45a3-8eee-01810cb56a67','Col':6,'Row':26,'Format':'numberic','Value':'69690000','TargetCode':''}</v>
      </c>
    </row>
    <row r="120" spans="1:1" x14ac:dyDescent="0.2">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{'SheetId':'471cb1af-a389-4255-b9dd-016a7d1c6972','UId':'865c154a-bd91-470b-8302-ac3706577d95','Col':7,'Row':26,'Format':'numberic','Value':'69690000','TargetCode':''}</v>
      </c>
    </row>
    <row r="121" spans="1:1" x14ac:dyDescent="0.2">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x14ac:dyDescent="0.2">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{'SheetId':'471cb1af-a389-4255-b9dd-016a7d1c6972','UId':'b95a1451-3d17-4326-a897-30401dbbfd89','Col':4,'Row':27,'Format':'numberic','Value':'69000000','TargetCode':''}</v>
      </c>
    </row>
    <row r="123" spans="1:1" x14ac:dyDescent="0.2">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{'SheetId':'471cb1af-a389-4255-b9dd-016a7d1c6972','UId':'93ae1556-92ad-467a-b0c5-62b935edda65','Col':5,'Row':27,'Format':'numberic','Value':'69000000','TargetCode':''}</v>
      </c>
    </row>
    <row r="124" spans="1:1" x14ac:dyDescent="0.2">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{'SheetId':'471cb1af-a389-4255-b9dd-016a7d1c6972','UId':'01d09365-7fb0-4926-90f5-fc95b4cf1df4','Col':6,'Row':27,'Format':'numberic','Value':'69000000','TargetCode':''}</v>
      </c>
    </row>
    <row r="125" spans="1:1" x14ac:dyDescent="0.2">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{'SheetId':'471cb1af-a389-4255-b9dd-016a7d1c6972','UId':'06f35d7c-739d-41de-be6b-79d9211f23f1','Col':7,'Row':27,'Format':'numberic','Value':'69000000','TargetCode':''}</v>
      </c>
    </row>
    <row r="126" spans="1:1" x14ac:dyDescent="0.2">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x14ac:dyDescent="0.2">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{'SheetId':'471cb1af-a389-4255-b9dd-016a7d1c6972','UId':'d0c4ca5a-c868-4ff5-877a-5c45f57de88b','Col':4,'Row':28,'Format':'numberic','Value':'420000','TargetCode':''}</v>
      </c>
    </row>
    <row r="128" spans="1:1" x14ac:dyDescent="0.2">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{'SheetId':'471cb1af-a389-4255-b9dd-016a7d1c6972','UId':'5bd4bbcd-0eec-4c2e-b3b6-b12c76c99db4','Col':5,'Row':28,'Format':'numberic','Value':'420000','TargetCode':''}</v>
      </c>
    </row>
    <row r="129" spans="1:1" x14ac:dyDescent="0.2">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{'SheetId':'471cb1af-a389-4255-b9dd-016a7d1c6972','UId':'7837e364-6063-43ce-8aff-eaf1f2214323','Col':6,'Row':28,'Format':'numberic','Value':'690000','TargetCode':''}</v>
      </c>
    </row>
    <row r="130" spans="1:1" x14ac:dyDescent="0.2">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{'SheetId':'471cb1af-a389-4255-b9dd-016a7d1c6972','UId':'cfa3e449-2aeb-4d67-82a2-f919eaf9a577','Col':7,'Row':28,'Format':'numberic','Value':'690000','TargetCode':''}</v>
      </c>
    </row>
    <row r="131" spans="1:1" x14ac:dyDescent="0.2">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x14ac:dyDescent="0.2">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{'SheetId':'471cb1af-a389-4255-b9dd-016a7d1c6972','UId':'7e365e48-758c-495f-9212-daf35ee8e743','Col':4,'Row':29,'Format':'numberic','Value':'0','TargetCode':''}</v>
      </c>
    </row>
    <row r="133" spans="1:1" x14ac:dyDescent="0.2">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{'SheetId':'471cb1af-a389-4255-b9dd-016a7d1c6972','UId':'77e4018d-8b9d-4b09-954d-c3a71e8c2242','Col':5,'Row':29,'Format':'numberic','Value':'0','TargetCode':''}</v>
      </c>
    </row>
    <row r="134" spans="1:1" x14ac:dyDescent="0.2">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{'SheetId':'471cb1af-a389-4255-b9dd-016a7d1c6972','UId':'54522454-c653-401d-bd1e-5d47cb93881b','Col':6,'Row':29,'Format':'numberic','Value':'0','TargetCode':''}</v>
      </c>
    </row>
    <row r="135" spans="1:1" x14ac:dyDescent="0.2">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{'SheetId':'471cb1af-a389-4255-b9dd-016a7d1c6972','UId':'ff8765ec-e3f6-4656-8c3c-56c0afb65395','Col':7,'Row':29,'Format':'numberic','Value':'0','TargetCode':''}</v>
      </c>
    </row>
    <row r="136" spans="1:1" x14ac:dyDescent="0.2">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x14ac:dyDescent="0.2">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{'SheetId':'471cb1af-a389-4255-b9dd-016a7d1c6972','UId':'efb1968f-a0f2-4642-a44d-b1701c58b5ba','Col':4,'Row':30,'Format':'numberic','Value':'105600000','TargetCode':''}</v>
      </c>
    </row>
    <row r="138" spans="1:1" x14ac:dyDescent="0.2">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{'SheetId':'471cb1af-a389-4255-b9dd-016a7d1c6972','UId':'9a89a783-e8e9-4ecd-a024-50a89cba2144','Col':5,'Row':30,'Format':'numberic','Value':'105600000','TargetCode':''}</v>
      </c>
    </row>
    <row r="139" spans="1:1" x14ac:dyDescent="0.2">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{'SheetId':'471cb1af-a389-4255-b9dd-016a7d1c6972','UId':'e5e9b955-4fda-4dd3-9143-48dd0e769728','Col':6,'Row':30,'Format':'numberic','Value':'105600000','TargetCode':''}</v>
      </c>
    </row>
    <row r="140" spans="1:1" x14ac:dyDescent="0.2">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{'SheetId':'471cb1af-a389-4255-b9dd-016a7d1c6972','UId':'431a7ee6-5874-43b6-999f-d476f8f7c41d','Col':7,'Row':30,'Format':'numberic','Value':'105600000','TargetCode':''}</v>
      </c>
    </row>
    <row r="141" spans="1:1" x14ac:dyDescent="0.2">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x14ac:dyDescent="0.2">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{'SheetId':'471cb1af-a389-4255-b9dd-016a7d1c6972','UId':'0720f6e9-7bb0-405a-90b6-38964bbf6641','Col':4,'Row':31,'Format':'numberic','Value':'213675000','TargetCode':''}</v>
      </c>
    </row>
    <row r="143" spans="1:1" x14ac:dyDescent="0.2">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{'SheetId':'471cb1af-a389-4255-b9dd-016a7d1c6972','UId':'e66ef84c-9ee1-46c5-be9e-03bcfea6ddd8','Col':5,'Row':31,'Format':'numberic','Value':'213675000','TargetCode':''}</v>
      </c>
    </row>
    <row r="144" spans="1:1" x14ac:dyDescent="0.2">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{'SheetId':'471cb1af-a389-4255-b9dd-016a7d1c6972','UId':'b41e02a8-388d-4f89-a2cf-524fa3e79099','Col':6,'Row':31,'Format':'numberic','Value':'194287500','TargetCode':''}</v>
      </c>
    </row>
    <row r="145" spans="1:1" x14ac:dyDescent="0.2">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{'SheetId':'471cb1af-a389-4255-b9dd-016a7d1c6972','UId':'f4cc6ab3-2a4b-4ba2-8b5d-38d749985112','Col':7,'Row':31,'Format':'numberic','Value':'194287500','TargetCode':''}</v>
      </c>
    </row>
    <row r="146" spans="1:1" x14ac:dyDescent="0.2">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x14ac:dyDescent="0.2">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{'SheetId':'471cb1af-a389-4255-b9dd-016a7d1c6972','UId':'4f68404f-fe18-4406-a628-6e9497915cb1','Col':4,'Row':32,'Format':'numberic','Value':'66000000','TargetCode':''}</v>
      </c>
    </row>
    <row r="148" spans="1:1" x14ac:dyDescent="0.2">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{'SheetId':'471cb1af-a389-4255-b9dd-016a7d1c6972','UId':'444b7044-a735-4f7b-9a93-7f7e7fcb8dfa','Col':5,'Row':32,'Format':'numberic','Value':'66000000','TargetCode':''}</v>
      </c>
    </row>
    <row r="149" spans="1:1" x14ac:dyDescent="0.2">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{'SheetId':'471cb1af-a389-4255-b9dd-016a7d1c6972','UId':'089d4c07-8687-4b9b-af51-2b1fdd20c944','Col':6,'Row':32,'Format':'numberic','Value':'66000000','TargetCode':''}</v>
      </c>
    </row>
    <row r="150" spans="1:1" x14ac:dyDescent="0.2">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{'SheetId':'471cb1af-a389-4255-b9dd-016a7d1c6972','UId':'40ebf994-f0c7-489f-ab17-f90ae69aaeb1','Col':7,'Row':32,'Format':'numberic','Value':'66000000','TargetCode':''}</v>
      </c>
    </row>
    <row r="151" spans="1:1" x14ac:dyDescent="0.2">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x14ac:dyDescent="0.2">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x14ac:dyDescent="0.2">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x14ac:dyDescent="0.2">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x14ac:dyDescent="0.2">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x14ac:dyDescent="0.2">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x14ac:dyDescent="0.2">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x14ac:dyDescent="0.2">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x14ac:dyDescent="0.2">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x14ac:dyDescent="0.2">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x14ac:dyDescent="0.2">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x14ac:dyDescent="0.2">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x14ac:dyDescent="0.2">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x14ac:dyDescent="0.2">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x14ac:dyDescent="0.2">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x14ac:dyDescent="0.2">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x14ac:dyDescent="0.2">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x14ac:dyDescent="0.2">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x14ac:dyDescent="0.2">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x14ac:dyDescent="0.2">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x14ac:dyDescent="0.2">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x14ac:dyDescent="0.2">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{'SheetId':'471cb1af-a389-4255-b9dd-016a7d1c6972','UId':'2a086eec-6f10-4d0c-87ed-939beda15071','Col':4,'Row':37,'Format':'numberic','Value':'79256823','TargetCode':''}</v>
      </c>
    </row>
    <row r="173" spans="1:1" x14ac:dyDescent="0.2">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{'SheetId':'471cb1af-a389-4255-b9dd-016a7d1c6972','UId':'7acb86e0-fc9a-48c5-a1c6-0a05101f0069','Col':5,'Row':37,'Format':'numberic','Value':'79256823','TargetCode':''}</v>
      </c>
    </row>
    <row r="174" spans="1:1" x14ac:dyDescent="0.2">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{'SheetId':'471cb1af-a389-4255-b9dd-016a7d1c6972','UId':'dc093b78-cf69-4486-a226-7a713131dc9e','Col':6,'Row':37,'Format':'numberic','Value':'91782441','TargetCode':''}</v>
      </c>
    </row>
    <row r="175" spans="1:1" x14ac:dyDescent="0.2">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{'SheetId':'471cb1af-a389-4255-b9dd-016a7d1c6972','UId':'53fff2a9-1984-4dbc-9c7b-8306cf181f9c','Col':7,'Row':37,'Format':'numberic','Value':'91782441','TargetCode':''}</v>
      </c>
    </row>
    <row r="176" spans="1:1" x14ac:dyDescent="0.2">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{'SheetId':'5ca8c4ee-b8a7-4cfd-b34f-43f723c1d20d','UId':'fb07be56-9b59-40c3-beee-909a032a32d6','Col':3,'Row':2,'Format':'string','Value':'','TargetCode':''}</v>
      </c>
    </row>
    <row r="177" spans="1:1" x14ac:dyDescent="0.2">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x14ac:dyDescent="0.2">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x14ac:dyDescent="0.2">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{'SheetId':'5ca8c4ee-b8a7-4cfd-b34f-43f723c1d20d','UId':'053afd7a-ade3-48b1-9d5c-eae2fc7d04b6','Col':3,'Row':3,'Format':'string','Value':'','TargetCode':''}</v>
      </c>
    </row>
    <row r="180" spans="1:1" x14ac:dyDescent="0.2">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{'SheetId':'5ca8c4ee-b8a7-4cfd-b34f-43f723c1d20d','UId':'ce6a181f-084a-4a33-b6a9-651185810bdc','Col':4,'Row':3,'Format':'numberic','Value':'1321281100','TargetCode':''}</v>
      </c>
    </row>
    <row r="181" spans="1:1" x14ac:dyDescent="0.2">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{'SheetId':'5ca8c4ee-b8a7-4cfd-b34f-43f723c1d20d','UId':'1d939e59-c69a-48bf-904a-315ceeda28ea','Col':5,'Row':3,'Format':'numberic','Value':'2252557622','TargetCode':''}</v>
      </c>
    </row>
    <row r="182" spans="1:1" x14ac:dyDescent="0.2">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{'SheetId':'5ca8c4ee-b8a7-4cfd-b34f-43f723c1d20d','UId':'98160cb6-759e-4f67-bb95-2749a31686dd','Col':3,'Row':4,'Format':'string','Value':'','TargetCode':''}</v>
      </c>
    </row>
    <row r="183" spans="1:1" x14ac:dyDescent="0.2">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{'SheetId':'5ca8c4ee-b8a7-4cfd-b34f-43f723c1d20d','UId':'b02ad78a-3fdd-4842-b83c-00dd3755cf07','Col':4,'Row':4,'Format':'numberic','Value':'1321281100','TargetCode':''}</v>
      </c>
    </row>
    <row r="184" spans="1:1" x14ac:dyDescent="0.2">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{'SheetId':'5ca8c4ee-b8a7-4cfd-b34f-43f723c1d20d','UId':'836e99a6-b97f-484f-b6a4-45a3d3c12de4','Col':5,'Row':4,'Format':'numberic','Value':'2252557622','TargetCode':''}</v>
      </c>
    </row>
    <row r="185" spans="1:1" x14ac:dyDescent="0.2">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{'SheetId':'5ca8c4ee-b8a7-4cfd-b34f-43f723c1d20d','UId':'2df7ad7e-f1a1-4080-8f7a-5538cd9074c6','Col':3,'Row':5,'Format':'string','Value':'','TargetCode':''}</v>
      </c>
    </row>
    <row r="186" spans="1:1" x14ac:dyDescent="0.2">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x14ac:dyDescent="0.2">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88" spans="1:1" x14ac:dyDescent="0.2">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{'SheetId':'5ca8c4ee-b8a7-4cfd-b34f-43f723c1d20d','UId':'286559a1-834c-416b-b7e9-ecb0a300ebcf','Col':3,'Row':6,'Format':'string','Value':'','TargetCode':''}</v>
      </c>
    </row>
    <row r="189" spans="1:1" x14ac:dyDescent="0.2">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{'SheetId':'5ca8c4ee-b8a7-4cfd-b34f-43f723c1d20d','UId':'716975d1-7fdb-4857-aa1f-42944193125d','Col':4,'Row':6,'Format':'numberic','Value':'0','TargetCode':''}</v>
      </c>
    </row>
    <row r="190" spans="1:1" x14ac:dyDescent="0.2">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{'SheetId':'5ca8c4ee-b8a7-4cfd-b34f-43f723c1d20d','UId':'8e457463-0132-4bf1-a716-54152f35ecd2','Col':5,'Row':6,'Format':'numberic','Value':'0','TargetCode':''}</v>
      </c>
    </row>
    <row r="191" spans="1:1" x14ac:dyDescent="0.2">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{'SheetId':'5ca8c4ee-b8a7-4cfd-b34f-43f723c1d20d','UId':'5352a878-52ec-47fe-b1d3-774d44eb78e2','Col':3,'Row':7,'Format':'string','Value':'','TargetCode':''}</v>
      </c>
    </row>
    <row r="192" spans="1:1" x14ac:dyDescent="0.2">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{'SheetId':'5ca8c4ee-b8a7-4cfd-b34f-43f723c1d20d','UId':'1182a4f0-62b3-42fd-844d-6b2e0c51aaf3','Col':4,'Row':7,'Format':'numberic','Value':'1321281100','TargetCode':''}</v>
      </c>
    </row>
    <row r="193" spans="1:1" x14ac:dyDescent="0.2">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{'SheetId':'5ca8c4ee-b8a7-4cfd-b34f-43f723c1d20d','UId':'4a4befef-0d8e-4f29-ac71-ac02e1daf876','Col':5,'Row':7,'Format':'numberic','Value':'2252557622','TargetCode':''}</v>
      </c>
    </row>
    <row r="194" spans="1:1" x14ac:dyDescent="0.2">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{'SheetId':'5ca8c4ee-b8a7-4cfd-b34f-43f723c1d20d','UId':'55f8a238-3585-495b-9766-b52aa216932b','Col':3,'Row':8,'Format':'string','Value':'','TargetCode':''}</v>
      </c>
    </row>
    <row r="195" spans="1:1" x14ac:dyDescent="0.2">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x14ac:dyDescent="0.2">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x14ac:dyDescent="0.2">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{'SheetId':'5ca8c4ee-b8a7-4cfd-b34f-43f723c1d20d','UId':'c5f8fc2d-c0ce-4597-9db2-ed225739d45d','Col':3,'Row':9,'Format':'string','Value':'','TargetCode':''}</v>
      </c>
    </row>
    <row r="198" spans="1:1" x14ac:dyDescent="0.2">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99" spans="1:1" x14ac:dyDescent="0.2">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200" spans="1:1" x14ac:dyDescent="0.2">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{'SheetId':'5ca8c4ee-b8a7-4cfd-b34f-43f723c1d20d','UId':'be788ac9-6271-4e5d-86e4-cd8c1670272a','Col':3,'Row':10,'Format':'string','Value':'','TargetCode':''}</v>
      </c>
    </row>
    <row r="201" spans="1:1" x14ac:dyDescent="0.2">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{'SheetId':'5ca8c4ee-b8a7-4cfd-b34f-43f723c1d20d','UId':'70b4c8de-9d01-42c3-9328-584157078ad2','Col':4,'Row':10,'Format':'numberic','Value':'105800000000','TargetCode':''}</v>
      </c>
    </row>
    <row r="202" spans="1:1" x14ac:dyDescent="0.2">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{'SheetId':'5ca8c4ee-b8a7-4cfd-b34f-43f723c1d20d','UId':'af330942-33a6-4666-bcd0-8031d89a48d3','Col':5,'Row':10,'Format':'numberic','Value':'102800000000','TargetCode':''}</v>
      </c>
    </row>
    <row r="203" spans="1:1" x14ac:dyDescent="0.2">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{'SheetId':'5ca8c4ee-b8a7-4cfd-b34f-43f723c1d20d','UId':'cb6829ad-cf69-4c23-84e5-dec8962756fa','Col':3,'Row':11,'Format':'string','Value':'','TargetCode':''}</v>
      </c>
    </row>
    <row r="204" spans="1:1" x14ac:dyDescent="0.2">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{'SheetId':'5ca8c4ee-b8a7-4cfd-b34f-43f723c1d20d','UId':'a9ac8c83-8f86-4ac0-bc93-2e0ccf1bde7b','Col':4,'Row':11,'Format':'numberic','Value':'105800000000','TargetCode':''}</v>
      </c>
    </row>
    <row r="205" spans="1:1" x14ac:dyDescent="0.2">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{'SheetId':'5ca8c4ee-b8a7-4cfd-b34f-43f723c1d20d','UId':'ad1c9ab5-40ea-43f5-8b81-22d1c2ae84bc','Col':5,'Row':11,'Format':'numberic','Value':'102800000000','TargetCode':''}</v>
      </c>
    </row>
    <row r="206" spans="1:1" x14ac:dyDescent="0.2">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x14ac:dyDescent="0.2">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{'SheetId':'5ca8c4ee-b8a7-4cfd-b34f-43f723c1d20d','UId':'ae35444f-eacb-4670-ae19-d5a4997fa00d','Col':4,'Row':12,'Format':'numberic','Value':'0','TargetCode':''}</v>
      </c>
    </row>
    <row r="208" spans="1:1" x14ac:dyDescent="0.2">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{'SheetId':'5ca8c4ee-b8a7-4cfd-b34f-43f723c1d20d','UId':'8a2b31f2-32ad-4736-aa18-cfa3cef6299a','Col':5,'Row':12,'Format':'numberic','Value':'0','TargetCode':''}</v>
      </c>
    </row>
    <row r="209" spans="1:1" x14ac:dyDescent="0.2">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{'SheetId':'5ca8c4ee-b8a7-4cfd-b34f-43f723c1d20d','UId':'4db1858f-590b-485a-96bd-ed8a1df0f077','Col':3,'Row':13,'Format':'string','Value':'','TargetCode':''}</v>
      </c>
    </row>
    <row r="210" spans="1:1" x14ac:dyDescent="0.2">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x14ac:dyDescent="0.2">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x14ac:dyDescent="0.2">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{'SheetId':'5ca8c4ee-b8a7-4cfd-b34f-43f723c1d20d','UId':'516028fc-6519-4636-9942-b6d64bceca72','Col':3,'Row':14,'Format':'string','Value':'','TargetCode':''}</v>
      </c>
    </row>
    <row r="213" spans="1:1" x14ac:dyDescent="0.2">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x14ac:dyDescent="0.2">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x14ac:dyDescent="0.2">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{'SheetId':'5ca8c4ee-b8a7-4cfd-b34f-43f723c1d20d','UId':'86ba53aa-b328-4024-9068-06e0ad8d35e8','Col':3,'Row':15,'Format':'string','Value':'','TargetCode':''}</v>
      </c>
    </row>
    <row r="216" spans="1:1" x14ac:dyDescent="0.2">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x14ac:dyDescent="0.2">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x14ac:dyDescent="0.2">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{'SheetId':'5ca8c4ee-b8a7-4cfd-b34f-43f723c1d20d','UId':'48d91216-04ae-469f-9e24-22171fe28dc8','Col':3,'Row':16,'Format':'string','Value':'','TargetCode':''}</v>
      </c>
    </row>
    <row r="219" spans="1:1" x14ac:dyDescent="0.2">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{'SheetId':'5ca8c4ee-b8a7-4cfd-b34f-43f723c1d20d','UId':'3b378ccf-8e0f-424f-8d0d-0b2daa559854','Col':4,'Row':16,'Format':'numberic','Value':'15000000000','TargetCode':''}</v>
      </c>
    </row>
    <row r="220" spans="1:1" x14ac:dyDescent="0.2">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{'SheetId':'5ca8c4ee-b8a7-4cfd-b34f-43f723c1d20d','UId':'bddc1dbe-abc7-4aa2-8cd5-afa8c3613640','Col':5,'Row':16,'Format':'numberic','Value':'10000000000','TargetCode':''}</v>
      </c>
    </row>
    <row r="221" spans="1:1" x14ac:dyDescent="0.2">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{'SheetId':'5ca8c4ee-b8a7-4cfd-b34f-43f723c1d20d','UId':'d050c1dd-2c58-4087-87f2-7bdf905130a9','Col':3,'Row':17,'Format':'string','Value':'','TargetCode':''}</v>
      </c>
    </row>
    <row r="222" spans="1:1" x14ac:dyDescent="0.2">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{'SheetId':'5ca8c4ee-b8a7-4cfd-b34f-43f723c1d20d','UId':'de88c083-4fdd-4aeb-a9ca-2390f8b3c4f0','Col':4,'Row':17,'Format':'numberic','Value':'90800000000','TargetCode':''}</v>
      </c>
    </row>
    <row r="223" spans="1:1" x14ac:dyDescent="0.2">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{'SheetId':'5ca8c4ee-b8a7-4cfd-b34f-43f723c1d20d','UId':'9c0b055c-06c2-4503-a5ac-c163e67ff53a','Col':5,'Row':17,'Format':'numberic','Value':'92800000000','TargetCode':''}</v>
      </c>
    </row>
    <row r="224" spans="1:1" x14ac:dyDescent="0.2">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{'SheetId':'5ca8c4ee-b8a7-4cfd-b34f-43f723c1d20d','UId':'8fceb95b-3c3d-48aa-9aa8-98d0c693533c','Col':3,'Row':18,'Format':'string','Value':'','TargetCode':''}</v>
      </c>
    </row>
    <row r="225" spans="1:1" x14ac:dyDescent="0.2">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x14ac:dyDescent="0.2">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x14ac:dyDescent="0.2">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{'SheetId':'5ca8c4ee-b8a7-4cfd-b34f-43f723c1d20d','UId':'16b2a550-fe9b-4e7d-bcc4-9ec82e1a4689','Col':3,'Row':19,'Format':'string','Value':'','TargetCode':''}</v>
      </c>
    </row>
    <row r="228" spans="1:1" x14ac:dyDescent="0.2">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x14ac:dyDescent="0.2">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x14ac:dyDescent="0.2">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{'SheetId':'5ca8c4ee-b8a7-4cfd-b34f-43f723c1d20d','UId':'acdb501b-8dd2-4aa6-9a1d-aa6fba8f66e1','Col':3,'Row':20,'Format':'string','Value':'','TargetCode':''}</v>
      </c>
    </row>
    <row r="231" spans="1:1" x14ac:dyDescent="0.2">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x14ac:dyDescent="0.2">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x14ac:dyDescent="0.2">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{'SheetId':'5ca8c4ee-b8a7-4cfd-b34f-43f723c1d20d','UId':'d2bd03f5-5621-4a7e-adc9-73d110f1e1bb','Col':3,'Row':21,'Format':'string','Value':'','TargetCode':''}</v>
      </c>
    </row>
    <row r="234" spans="1:1" x14ac:dyDescent="0.2">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x14ac:dyDescent="0.2">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x14ac:dyDescent="0.2">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{'SheetId':'5ca8c4ee-b8a7-4cfd-b34f-43f723c1d20d','UId':'626fa20e-c8e0-4a49-bb15-b611ed66d690','Col':3,'Row':22,'Format':'string','Value':'','TargetCode':''}</v>
      </c>
    </row>
    <row r="237" spans="1:1" x14ac:dyDescent="0.2">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x14ac:dyDescent="0.2">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x14ac:dyDescent="0.2">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{'SheetId':'5ca8c4ee-b8a7-4cfd-b34f-43f723c1d20d','UId':'b2ddc811-de81-4421-b6e9-e6e0aafee633','Col':3,'Row':23,'Format':'string','Value':'','TargetCode':''}</v>
      </c>
    </row>
    <row r="240" spans="1:1" x14ac:dyDescent="0.2">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{'SheetId':'5ca8c4ee-b8a7-4cfd-b34f-43f723c1d20d','UId':'ca58cbba-98b3-49a4-9da9-393869356c26','Col':4,'Row':23,'Format':'numberic','Value':'3467764384','TargetCode':''}</v>
      </c>
    </row>
    <row r="241" spans="1:1" x14ac:dyDescent="0.2">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{'SheetId':'5ca8c4ee-b8a7-4cfd-b34f-43f723c1d20d','UId':'ba14a456-c472-4698-ac5e-238c3081cf55','Col':5,'Row':23,'Format':'numberic','Value':'3570166576','TargetCode':''}</v>
      </c>
    </row>
    <row r="242" spans="1:1" x14ac:dyDescent="0.2">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{'SheetId':'5ca8c4ee-b8a7-4cfd-b34f-43f723c1d20d','UId':'e9559566-5b34-4c2b-b78c-e87999a48afc','Col':3,'Row':24,'Format':'string','Value':'','TargetCode':''}</v>
      </c>
    </row>
    <row r="243" spans="1:1" x14ac:dyDescent="0.2">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x14ac:dyDescent="0.2">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x14ac:dyDescent="0.2">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{'SheetId':'5ca8c4ee-b8a7-4cfd-b34f-43f723c1d20d','UId':'f399e73b-8932-4052-af2c-60430a24d9a4','Col':3,'Row':25,'Format':'string','Value':'','TargetCode':''}</v>
      </c>
    </row>
    <row r="246" spans="1:1" x14ac:dyDescent="0.2">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x14ac:dyDescent="0.2">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x14ac:dyDescent="0.2">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{'SheetId':'5ca8c4ee-b8a7-4cfd-b34f-43f723c1d20d','UId':'2621a98e-b5b9-4b86-9345-1bc31102a122','Col':3,'Row':26,'Format':'string','Value':'','TargetCode':''}</v>
      </c>
    </row>
    <row r="249" spans="1:1" x14ac:dyDescent="0.2">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{'SheetId':'5ca8c4ee-b8a7-4cfd-b34f-43f723c1d20d','UId':'46e43a64-dfba-43ba-b9bf-ecc5f455b6ba','Col':4,'Row':26,'Format':'numberic','Value':'3467764384','TargetCode':''}</v>
      </c>
    </row>
    <row r="250" spans="1:1" x14ac:dyDescent="0.2">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{'SheetId':'5ca8c4ee-b8a7-4cfd-b34f-43f723c1d20d','UId':'dcd217af-892e-4c67-b714-3319381669b6','Col':5,'Row':26,'Format':'numberic','Value':'3570166576','TargetCode':''}</v>
      </c>
    </row>
    <row r="251" spans="1:1" x14ac:dyDescent="0.2">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{'SheetId':'5ca8c4ee-b8a7-4cfd-b34f-43f723c1d20d','UId':'24f15ee5-1c58-4e36-8ed6-9bbf681292f1','Col':3,'Row':27,'Format':'string','Value':'','TargetCode':''}</v>
      </c>
    </row>
    <row r="252" spans="1:1" x14ac:dyDescent="0.2">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x14ac:dyDescent="0.2">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x14ac:dyDescent="0.2">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{'SheetId':'5ca8c4ee-b8a7-4cfd-b34f-43f723c1d20d','UId':'1fda622d-188d-47be-93f1-33ff2dabe2e4','Col':3,'Row':28,'Format':'string','Value':'','TargetCode':''}</v>
      </c>
    </row>
    <row r="255" spans="1:1" x14ac:dyDescent="0.2">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x14ac:dyDescent="0.2">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x14ac:dyDescent="0.2">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{'SheetId':'5ca8c4ee-b8a7-4cfd-b34f-43f723c1d20d','UId':'39614021-0dad-451b-9f4b-a02ee2feca3b','Col':3,'Row':29,'Format':'string','Value':'','TargetCode':''}</v>
      </c>
    </row>
    <row r="258" spans="1:1" x14ac:dyDescent="0.2">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x14ac:dyDescent="0.2">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x14ac:dyDescent="0.2">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{'SheetId':'5ca8c4ee-b8a7-4cfd-b34f-43f723c1d20d','UId':'559575e2-8c12-4028-b00e-a24da93ec358','Col':3,'Row':30,'Format':'string','Value':'','TargetCode':''}</v>
      </c>
    </row>
    <row r="261" spans="1:1" x14ac:dyDescent="0.2">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x14ac:dyDescent="0.2">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x14ac:dyDescent="0.2">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{'SheetId':'5ca8c4ee-b8a7-4cfd-b34f-43f723c1d20d','UId':'be64ad04-78ab-4d85-8306-86704ba8a64c','Col':3,'Row':31,'Format':'string','Value':'','TargetCode':''}</v>
      </c>
    </row>
    <row r="264" spans="1:1" x14ac:dyDescent="0.2">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x14ac:dyDescent="0.2">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x14ac:dyDescent="0.2">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{'SheetId':'5ca8c4ee-b8a7-4cfd-b34f-43f723c1d20d','UId':'6bf11537-bf9f-40d7-b697-6546e9c9e734','Col':3,'Row':32,'Format':'string','Value':'','TargetCode':''}</v>
      </c>
    </row>
    <row r="267" spans="1:1" x14ac:dyDescent="0.2">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x14ac:dyDescent="0.2">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x14ac:dyDescent="0.2">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{'SheetId':'5ca8c4ee-b8a7-4cfd-b34f-43f723c1d20d','UId':'77bddd50-ffb4-4706-981b-a256dd129d5c','Col':3,'Row':33,'Format':'string','Value':'','TargetCode':''}</v>
      </c>
    </row>
    <row r="270" spans="1:1" x14ac:dyDescent="0.2">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x14ac:dyDescent="0.2">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x14ac:dyDescent="0.2">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{'SheetId':'5ca8c4ee-b8a7-4cfd-b34f-43f723c1d20d','UId':'dad048e0-4c6c-4070-a5b3-d9b5c0c10c90','Col':3,'Row':34,'Format':'string','Value':'','TargetCode':''}</v>
      </c>
    </row>
    <row r="273" spans="1:1" x14ac:dyDescent="0.2">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{'SheetId':'5ca8c4ee-b8a7-4cfd-b34f-43f723c1d20d','UId':'b4372668-0a1e-41fc-9997-88d70fbd3f1c','Col':4,'Row':34,'Format':'numberic','Value':'3467764384','TargetCode':''}</v>
      </c>
    </row>
    <row r="274" spans="1:1" x14ac:dyDescent="0.2">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{'SheetId':'5ca8c4ee-b8a7-4cfd-b34f-43f723c1d20d','UId':'b3e6f0f8-39ef-4244-88ea-6cc64ad3a9c2','Col':5,'Row':34,'Format':'numberic','Value':'3570166576','TargetCode':''}</v>
      </c>
    </row>
    <row r="275" spans="1:1" x14ac:dyDescent="0.2">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{'SheetId':'5ca8c4ee-b8a7-4cfd-b34f-43f723c1d20d','UId':'410563df-1cad-4a09-bfb8-2ef0ebf30467','Col':3,'Row':35,'Format':'string','Value':'','TargetCode':''}</v>
      </c>
    </row>
    <row r="276" spans="1:1" x14ac:dyDescent="0.2">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77" spans="1:1" x14ac:dyDescent="0.2">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{'SheetId':'5ca8c4ee-b8a7-4cfd-b34f-43f723c1d20d','UId':'2d51cac2-506a-4398-9cfc-abf8e8ec2009','Col':5,'Row':35,'Format':'numberic','Value':'0','TargetCode':''}</v>
      </c>
    </row>
    <row r="278" spans="1:1" x14ac:dyDescent="0.2">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{'SheetId':'5ca8c4ee-b8a7-4cfd-b34f-43f723c1d20d','UId':'7a2b6b8d-b62e-4582-8262-1d63c3b7c83f','Col':3,'Row':36,'Format':'string','Value':'','TargetCode':''}</v>
      </c>
    </row>
    <row r="279" spans="1:1" x14ac:dyDescent="0.2">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x14ac:dyDescent="0.2">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x14ac:dyDescent="0.2">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{'SheetId':'5ca8c4ee-b8a7-4cfd-b34f-43f723c1d20d','UId':'29ce7101-bc4e-4d04-a8f5-cb7d51ed8ad8','Col':3,'Row':37,'Format':'string','Value':'','TargetCode':''}</v>
      </c>
    </row>
    <row r="282" spans="1:1" x14ac:dyDescent="0.2">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83" spans="1:1" x14ac:dyDescent="0.2">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84" spans="1:1" x14ac:dyDescent="0.2">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{'SheetId':'5ca8c4ee-b8a7-4cfd-b34f-43f723c1d20d','UId':'fdc9a561-e4a9-4feb-83b7-c405d857615c','Col':3,'Row':38,'Format':'string','Value':'','TargetCode':''}</v>
      </c>
    </row>
    <row r="285" spans="1:1" x14ac:dyDescent="0.2">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{'SheetId':'5ca8c4ee-b8a7-4cfd-b34f-43f723c1d20d','UId':'64548593-35e3-4ccf-9736-13141cd4a9c4','Col':4,'Row':38,'Format':'numberic','Value':'3174832877','TargetCode':''}</v>
      </c>
    </row>
    <row r="286" spans="1:1" x14ac:dyDescent="0.2">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{'SheetId':'5ca8c4ee-b8a7-4cfd-b34f-43f723c1d20d','UId':'f019a5a0-823b-444f-810a-e9077da9e98e','Col':5,'Row':38,'Format':'numberic','Value':'2982084384','TargetCode':''}</v>
      </c>
    </row>
    <row r="287" spans="1:1" x14ac:dyDescent="0.2">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{'SheetId':'5ca8c4ee-b8a7-4cfd-b34f-43f723c1d20d','UId':'c15ad083-71d4-4998-a84f-9cb6e4bfb4cd','Col':3,'Row':39,'Format':'string','Value':'','TargetCode':''}</v>
      </c>
    </row>
    <row r="288" spans="1:1" x14ac:dyDescent="0.2">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{'SheetId':'5ca8c4ee-b8a7-4cfd-b34f-43f723c1d20d','UId':'f4c59817-64fd-4c21-bf81-9d5d241629b9','Col':4,'Row':39,'Format':'numberic','Value':'292931507','TargetCode':''}</v>
      </c>
    </row>
    <row r="289" spans="1:1" x14ac:dyDescent="0.2">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{'SheetId':'5ca8c4ee-b8a7-4cfd-b34f-43f723c1d20d','UId':'185b24e7-28df-4fbe-ae69-ced65e6de3bc','Col':5,'Row':39,'Format':'numberic','Value':'588082192','TargetCode':''}</v>
      </c>
    </row>
    <row r="290" spans="1:1" x14ac:dyDescent="0.2">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{'SheetId':'5ca8c4ee-b8a7-4cfd-b34f-43f723c1d20d','UId':'a86c3edb-607f-4689-83a3-8fb88aaad554','Col':3,'Row':40,'Format':'string','Value':'','TargetCode':''}</v>
      </c>
    </row>
    <row r="291" spans="1:1" x14ac:dyDescent="0.2">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x14ac:dyDescent="0.2">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x14ac:dyDescent="0.2">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{'SheetId':'5ca8c4ee-b8a7-4cfd-b34f-43f723c1d20d','UId':'15d71251-b4db-4de3-88d7-b363aa1575ff','Col':3,'Row':41,'Format':'string','Value':'','TargetCode':''}</v>
      </c>
    </row>
    <row r="294" spans="1:1" x14ac:dyDescent="0.2">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x14ac:dyDescent="0.2">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x14ac:dyDescent="0.2">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{'SheetId':'5ca8c4ee-b8a7-4cfd-b34f-43f723c1d20d','UId':'a852af54-bc30-4635-920a-fb6196f1be5e','Col':3,'Row':42,'Format':'string','Value':'','TargetCode':''}</v>
      </c>
    </row>
    <row r="297" spans="1:1" x14ac:dyDescent="0.2">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x14ac:dyDescent="0.2">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x14ac:dyDescent="0.2">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{'SheetId':'5ca8c4ee-b8a7-4cfd-b34f-43f723c1d20d','UId':'6bde1cba-869d-4eec-8254-3b2f041cbf22','Col':3,'Row':43,'Format':'string','Value':'','TargetCode':''}</v>
      </c>
    </row>
    <row r="300" spans="1:1" x14ac:dyDescent="0.2">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x14ac:dyDescent="0.2">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x14ac:dyDescent="0.2">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{'SheetId':'5ca8c4ee-b8a7-4cfd-b34f-43f723c1d20d','UId':'ac771148-2a2e-4064-8448-229676bb2f77','Col':3,'Row':44,'Format':'string','Value':'','TargetCode':''}</v>
      </c>
    </row>
    <row r="303" spans="1:1" x14ac:dyDescent="0.2">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x14ac:dyDescent="0.2">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x14ac:dyDescent="0.2">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x14ac:dyDescent="0.2">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x14ac:dyDescent="0.2">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x14ac:dyDescent="0.2">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x14ac:dyDescent="0.2">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x14ac:dyDescent="0.2">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x14ac:dyDescent="0.2">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x14ac:dyDescent="0.2">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x14ac:dyDescent="0.2">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x14ac:dyDescent="0.2">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x14ac:dyDescent="0.2">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x14ac:dyDescent="0.2">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x14ac:dyDescent="0.2">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x14ac:dyDescent="0.2">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x14ac:dyDescent="0.2">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x14ac:dyDescent="0.2">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x14ac:dyDescent="0.2">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x14ac:dyDescent="0.2">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x14ac:dyDescent="0.2">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x14ac:dyDescent="0.2">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x14ac:dyDescent="0.2">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x14ac:dyDescent="0.2">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x14ac:dyDescent="0.2">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x14ac:dyDescent="0.2">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x14ac:dyDescent="0.2">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x14ac:dyDescent="0.2">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x14ac:dyDescent="0.2">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x14ac:dyDescent="0.2">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x14ac:dyDescent="0.2">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x14ac:dyDescent="0.2">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x14ac:dyDescent="0.2">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x14ac:dyDescent="0.2">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x14ac:dyDescent="0.2">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x14ac:dyDescent="0.2">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x14ac:dyDescent="0.2">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x14ac:dyDescent="0.2">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x14ac:dyDescent="0.2">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x14ac:dyDescent="0.2">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x14ac:dyDescent="0.2">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x14ac:dyDescent="0.2">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x14ac:dyDescent="0.2">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x14ac:dyDescent="0.2">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x14ac:dyDescent="0.2">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x14ac:dyDescent="0.2">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x14ac:dyDescent="0.2">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x14ac:dyDescent="0.2">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x14ac:dyDescent="0.2">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x14ac:dyDescent="0.2">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x14ac:dyDescent="0.2">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x14ac:dyDescent="0.2">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x14ac:dyDescent="0.2">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x14ac:dyDescent="0.2">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x14ac:dyDescent="0.2">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x14ac:dyDescent="0.2">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x14ac:dyDescent="0.2">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x14ac:dyDescent="0.2">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x14ac:dyDescent="0.2">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x14ac:dyDescent="0.2">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x14ac:dyDescent="0.2">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x14ac:dyDescent="0.2">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x14ac:dyDescent="0.2">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x14ac:dyDescent="0.2">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x14ac:dyDescent="0.2">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x14ac:dyDescent="0.2">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x14ac:dyDescent="0.2">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x14ac:dyDescent="0.2">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x14ac:dyDescent="0.2">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x14ac:dyDescent="0.2">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x14ac:dyDescent="0.2">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x14ac:dyDescent="0.2">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x14ac:dyDescent="0.2">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x14ac:dyDescent="0.2">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x14ac:dyDescent="0.2">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x14ac:dyDescent="0.2">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x14ac:dyDescent="0.2">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x14ac:dyDescent="0.2">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x14ac:dyDescent="0.2">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x14ac:dyDescent="0.2">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x14ac:dyDescent="0.2">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x14ac:dyDescent="0.2">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x14ac:dyDescent="0.2">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x14ac:dyDescent="0.2">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x14ac:dyDescent="0.2">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x14ac:dyDescent="0.2">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x14ac:dyDescent="0.2">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x14ac:dyDescent="0.2">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x14ac:dyDescent="0.2">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x14ac:dyDescent="0.2">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x14ac:dyDescent="0.2">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x14ac:dyDescent="0.2">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x14ac:dyDescent="0.2">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x14ac:dyDescent="0.2">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x14ac:dyDescent="0.2">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x14ac:dyDescent="0.2">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x14ac:dyDescent="0.2">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x14ac:dyDescent="0.2">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x14ac:dyDescent="0.2">
      <c r="A401" t="str">
        <f>CONCATENATE("{'SheetId':'cc406fba-8c30-4081-be82-2550c22e6d74'",",","'UId':'79357f94-95f3-4054-9e09-d7eb32a09556'",",'Col':",COLUMN(GTTSRong_06107!E3),",'Row':",ROW(GTTSRong_06107!E3),",","'Format':'numberic'",",'Value':'",SUBSTITUTE(GTTSRong_06107!E3,"'","\'"),"','TargetCode':''}")</f>
        <v>{'SheetId':'cc406fba-8c30-4081-be82-2550c22e6d74','UId':'79357f94-95f3-4054-9e09-d7eb32a09556','Col':5,'Row':3,'Format':'numberic','Value':'2244176766','TargetCode':''}</v>
      </c>
    </row>
    <row r="402" spans="1:1" x14ac:dyDescent="0.2">
      <c r="A402" t="str">
        <f>CONCATENATE("{'SheetId':'cc406fba-8c30-4081-be82-2550c22e6d74'",",","'UId':'a6dcd0ad-4b54-4a2d-b8ce-1c1a75847de7'",",'Col':",COLUMN(GTTSRong_06107!F3),",'Row':",ROW(GTTSRong_06107!F3),",","'Format':'numberic'",",'Value':'",SUBSTITUTE(GTTSRong_06107!F3,"'","\'"),"','TargetCode':''}")</f>
        <v>{'SheetId':'cc406fba-8c30-4081-be82-2550c22e6d74','UId':'a6dcd0ad-4b54-4a2d-b8ce-1c1a75847de7','Col':6,'Row':3,'Format':'numberic','Value':'2663686046','TargetCode':''}</v>
      </c>
    </row>
    <row r="403" spans="1:1" x14ac:dyDescent="0.2">
      <c r="A403" t="str">
        <f>CONCATENATE("{'SheetId':'cc406fba-8c30-4081-be82-2550c22e6d74'",",","'UId':'28d8656d-5755-4bd7-8f0d-afa52274ec2c'",",'Col':",COLUMN(GTTSRong_06107!E4),",'Row':",ROW(GTTSRong_06107!E4),",","'Format':'numberic'",",'Value':'",SUBSTITUTE(GTTSRong_06107!E4,"'","\'"),"','TargetCode':''}")</f>
        <v>{'SheetId':'cc406fba-8c30-4081-be82-2550c22e6d74','UId':'28d8656d-5755-4bd7-8f0d-afa52274ec2c','Col':5,'Row':4,'Format':'numberic','Value':'2244176766','TargetCode':''}</v>
      </c>
    </row>
    <row r="404" spans="1:1" x14ac:dyDescent="0.2">
      <c r="A404" t="str">
        <f>CONCATENATE("{'SheetId':'cc406fba-8c30-4081-be82-2550c22e6d74'",",","'UId':'8ecb6551-e32d-44d4-82f1-eeb2ea295e18'",",'Col':",COLUMN(GTTSRong_06107!F4),",'Row':",ROW(GTTSRong_06107!F4),",","'Format':'numberic'",",'Value':'",SUBSTITUTE(GTTSRong_06107!F4,"'","\'"),"','TargetCode':''}")</f>
        <v>{'SheetId':'cc406fba-8c30-4081-be82-2550c22e6d74','UId':'8ecb6551-e32d-44d4-82f1-eeb2ea295e18','Col':6,'Row':4,'Format':'numberic','Value':'2663686046','TargetCode':''}</v>
      </c>
    </row>
    <row r="405" spans="1:1" x14ac:dyDescent="0.2">
      <c r="A405" t="str">
        <f>CONCATENATE("{'SheetId':'cc406fba-8c30-4081-be82-2550c22e6d74'",",","'UId':'9eead62f-62bf-4f0d-9aec-bca2396ddc4f'",",'Col':",COLUMN(GTTSRong_06107!E5),",'Row':",ROW(GTTSRong_06107!E5),",","'Format':'numberic'",",'Value':'",SUBSTITUTE(GTTSRong_06107!E5,"'","\'"),"','TargetCode':''}")</f>
        <v>{'SheetId':'cc406fba-8c30-4081-be82-2550c22e6d74','UId':'9eead62f-62bf-4f0d-9aec-bca2396ddc4f','Col':5,'Row':5,'Format':'numberic','Value':'0','TargetCode':''}</v>
      </c>
    </row>
    <row r="406" spans="1:1" x14ac:dyDescent="0.2">
      <c r="A406" t="str">
        <f>CONCATENATE("{'SheetId':'cc406fba-8c30-4081-be82-2550c22e6d74'",",","'UId':'2455cfd2-f1e7-43be-8ca0-b39729692257'",",'Col':",COLUMN(GTTSRong_06107!F5),",'Row':",ROW(GTTSRong_06107!F5),",","'Format':'numberic'",",'Value':'",SUBSTITUTE(GTTSRong_06107!F5,"'","\'"),"','TargetCode':''}")</f>
        <v>{'SheetId':'cc406fba-8c30-4081-be82-2550c22e6d74','UId':'2455cfd2-f1e7-43be-8ca0-b39729692257','Col':6,'Row':5,'Format':'numberic','Value':'0','TargetCode':''}</v>
      </c>
    </row>
    <row r="407" spans="1:1" x14ac:dyDescent="0.2">
      <c r="A407" t="str">
        <f>CONCATENATE("{'SheetId':'cc406fba-8c30-4081-be82-2550c22e6d74'",",","'UId':'796ec01d-1a83-4925-bb5b-b3997dcc946f'",",'Col':",COLUMN(GTTSRong_06107!E6),",'Row':",ROW(GTTSRong_06107!E6),",","'Format':'numberic'",",'Value':'",SUBSTITUTE(GTTSRong_06107!E6,"'","\'"),"','TargetCode':''}")</f>
        <v>{'SheetId':'cc406fba-8c30-4081-be82-2550c22e6d74','UId':'796ec01d-1a83-4925-bb5b-b3997dcc946f','Col':5,'Row':6,'Format':'numberic','Value':'-321688583','TargetCode':''}</v>
      </c>
    </row>
    <row r="408" spans="1:1" x14ac:dyDescent="0.2">
      <c r="A408" t="str">
        <f>CONCATENATE("{'SheetId':'cc406fba-8c30-4081-be82-2550c22e6d74'",",","'UId':'cb92336c-ef1f-4956-af67-8db239266b79'",",'Col':",COLUMN(GTTSRong_06107!F6),",'Row':",ROW(GTTSRong_06107!F6),",","'Format':'numberic'",",'Value':'",SUBSTITUTE(GTTSRong_06107!F6,"'","\'"),"','TargetCode':''}")</f>
        <v>{'SheetId':'cc406fba-8c30-4081-be82-2550c22e6d74','UId':'cb92336c-ef1f-4956-af67-8db239266b79','Col':6,'Row':6,'Format':'numberic','Value':'-72451159','TargetCode':''}</v>
      </c>
    </row>
    <row r="409" spans="1:1" x14ac:dyDescent="0.2">
      <c r="A409" t="str">
        <f>CONCATENATE("{'SheetId':'cc406fba-8c30-4081-be82-2550c22e6d74'",",","'UId':'8f9c3797-85e9-4375-92ff-6feaa0e7b1b7'",",'Col':",COLUMN(GTTSRong_06107!E7),",'Row':",ROW(GTTSRong_06107!E7),",","'Format':'numberic'",",'Value':'",SUBSTITUTE(GTTSRong_06107!E7,"'","\'"),"','TargetCode':''}")</f>
        <v>{'SheetId':'cc406fba-8c30-4081-be82-2550c22e6d74','UId':'8f9c3797-85e9-4375-92ff-6feaa0e7b1b7','Col':5,'Row':7,'Format':'numberic','Value':'19144000','TargetCode':''}</v>
      </c>
    </row>
    <row r="410" spans="1:1" x14ac:dyDescent="0.2">
      <c r="A410" t="str">
        <f>CONCATENATE("{'SheetId':'cc406fba-8c30-4081-be82-2550c22e6d74'",",","'UId':'baa41148-c59f-4afa-a311-5d423c7a8cc2'",",'Col':",COLUMN(GTTSRong_06107!F7),",'Row':",ROW(GTTSRong_06107!F7),",","'Format':'numberic'",",'Value':'",SUBSTITUTE(GTTSRong_06107!F7,"'","\'"),"','TargetCode':''}")</f>
        <v>{'SheetId':'cc406fba-8c30-4081-be82-2550c22e6d74','UId':'baa41148-c59f-4afa-a311-5d423c7a8cc2','Col':6,'Row':7,'Format':'numberic','Value':'127500000','TargetCode':''}</v>
      </c>
    </row>
    <row r="411" spans="1:1" x14ac:dyDescent="0.2">
      <c r="A411" t="str">
        <f>CONCATENATE("{'SheetId':'cc406fba-8c30-4081-be82-2550c22e6d74'",",","'UId':'e32293a1-cd42-4d6b-b8f0-d25ffb5d0ae7'",",'Col':",COLUMN(GTTSRong_06107!E8),",'Row':",ROW(GTTSRong_06107!E8),",","'Format':'numberic'",",'Value':'",SUBSTITUTE(GTTSRong_06107!E8,"'","\'"),"','TargetCode':''}")</f>
        <v>{'SheetId':'cc406fba-8c30-4081-be82-2550c22e6d74','UId':'e32293a1-cd42-4d6b-b8f0-d25ffb5d0ae7','Col':5,'Row':8,'Format':'numberic','Value':'-340832583','TargetCode':''}</v>
      </c>
    </row>
    <row r="412" spans="1:1" x14ac:dyDescent="0.2">
      <c r="A412" t="str">
        <f>CONCATENATE("{'SheetId':'cc406fba-8c30-4081-be82-2550c22e6d74'",",","'UId':'f97009f8-4bb0-4fb7-b47b-9c05c01fa01a'",",'Col':",COLUMN(GTTSRong_06107!F8),",'Row':",ROW(GTTSRong_06107!F8),",","'Format':'numberic'",",'Value':'",SUBSTITUTE(GTTSRong_06107!F8,"'","\'"),"','TargetCode':''}")</f>
        <v>{'SheetId':'cc406fba-8c30-4081-be82-2550c22e6d74','UId':'f97009f8-4bb0-4fb7-b47b-9c05c01fa01a','Col':6,'Row':8,'Format':'numberic','Value':'-199951159','TargetCode':''}</v>
      </c>
    </row>
    <row r="413" spans="1:1" x14ac:dyDescent="0.2">
      <c r="A413" t="str">
        <f>CONCATENATE("{'SheetId':'cc406fba-8c30-4081-be82-2550c22e6d74'",",","'UId':'fe23dd0b-5e6f-4dca-b641-6dbc8be7cfb1'",",'Col':",COLUMN(GTTSRong_06107!E9),",'Row':",ROW(GTTSRong_06107!E9),",","'Format':'numberic'",",'Value':'",SUBSTITUTE(GTTSRong_06107!E9,"'","\'"),"','TargetCode':''}")</f>
        <v>{'SheetId':'cc406fba-8c30-4081-be82-2550c22e6d74','UId':'fe23dd0b-5e6f-4dca-b641-6dbc8be7cfb1','Col':5,'Row':9,'Format':'numberic','Value':'110305485761','TargetCode':''}</v>
      </c>
    </row>
    <row r="414" spans="1:1" x14ac:dyDescent="0.2">
      <c r="A414" t="str">
        <f>CONCATENATE("{'SheetId':'cc406fba-8c30-4081-be82-2550c22e6d74'",",","'UId':'e633aa90-04ec-40bb-a2c0-2cf37e64cee5'",",'Col':",COLUMN(GTTSRong_06107!F9),",'Row':",ROW(GTTSRong_06107!F9),",","'Format':'numberic'",",'Value':'",SUBSTITUTE(GTTSRong_06107!F9,"'","\'"),"','TargetCode':''}")</f>
        <v>{'SheetId':'cc406fba-8c30-4081-be82-2550c22e6d74','UId':'e633aa90-04ec-40bb-a2c0-2cf37e64cee5','Col':6,'Row':9,'Format':'numberic','Value':'106012733310','TargetCode':''}</v>
      </c>
    </row>
    <row r="415" spans="1:1" x14ac:dyDescent="0.2">
      <c r="A415" t="str">
        <f>CONCATENATE("{'SheetId':'cc406fba-8c30-4081-be82-2550c22e6d74'",",","'UId':'9cc15fb3-0906-4ba0-9f14-04672940aac5'",",'Col':",COLUMN(GTTSRong_06107!E10),",'Row':",ROW(GTTSRong_06107!E10),",","'Format':'numberic'",",'Value':'",SUBSTITUTE(GTTSRong_06107!E10,"'","\'"),"','TargetCode':''}")</f>
        <v>{'SheetId':'cc406fba-8c30-4081-be82-2550c22e6d74','UId':'9cc15fb3-0906-4ba0-9f14-04672940aac5','Col':5,'Row':10,'Format':'numberic','Value':'11023.02','TargetCode':''}</v>
      </c>
    </row>
    <row r="416" spans="1:1" x14ac:dyDescent="0.2">
      <c r="A416" t="str">
        <f>CONCATENATE("{'SheetId':'cc406fba-8c30-4081-be82-2550c22e6d74'",",","'UId':'029ac059-4bb8-4227-ab12-af2619fd35a1'",",'Col':",COLUMN(GTTSRong_06107!F10),",'Row':",ROW(GTTSRong_06107!F10),",","'Format':'numberic'",",'Value':'",SUBSTITUTE(GTTSRong_06107!F10,"'","\'"),"','TargetCode':''}")</f>
        <v>{'SheetId':'cc406fba-8c30-4081-be82-2550c22e6d74','UId':'029ac059-4bb8-4227-ab12-af2619fd35a1','Col':6,'Row':10,'Format':'numberic','Value':'10539.27','TargetCode':''}</v>
      </c>
    </row>
    <row r="417" spans="1:1" x14ac:dyDescent="0.2">
      <c r="A41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{'SheetId':'97f94cc4-2cf1-490f-9992-d56edff2a48b','UId':'9527d31a-2431-4b10-95c6-18ad2fc2d441','Col':4,'Row':3,'Format':'numberic','Value':'','TargetCode':''}</v>
      </c>
    </row>
    <row r="418" spans="1:1" x14ac:dyDescent="0.2">
      <c r="A41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{'SheetId':'97f94cc4-2cf1-490f-9992-d56edff2a48b','UId':'8622dc28-55e7-4778-90a8-1294b8070fef','Col':5,'Row':3,'Format':'numberic','Value':'','TargetCode':''}</v>
      </c>
    </row>
    <row r="419" spans="1:1" x14ac:dyDescent="0.2">
      <c r="A41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{'SheetId':'97f94cc4-2cf1-490f-9992-d56edff2a48b','UId':'600a43c2-8817-4fb1-b07d-1489b8175a7c','Col':6,'Row':3,'Format':'numberic','Value':'','TargetCode':''}</v>
      </c>
    </row>
    <row r="420" spans="1:1" x14ac:dyDescent="0.2">
      <c r="A42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{'SheetId':'97f94cc4-2cf1-490f-9992-d56edff2a48b','UId':'46f5d149-8c4c-49b7-b1ef-761dea9cd15b','Col':7,'Row':3,'Format':'numberic','Value':'','TargetCode':''}</v>
      </c>
    </row>
    <row r="421" spans="1:1" x14ac:dyDescent="0.2">
      <c r="A421" t="str">
        <f>CONCATENATE("{'SheetId':'97f94cc4-2cf1-490f-9992-d56edff2a48b'",",","'UId':'ed3c5ca2-2902-4770-b52f-0df19c6164f5'",",'Col':",COLUMN(BCDMDT_06108!A5),",'Row':",ROW(BCDMDT_06108!A5),",","'ColDynamic':",COLUMN(BCDMDT_06108!A4),",","'RowDynamic':",ROW(BCDMDT_06108!A4),",","'Format':'numberic'",",'Value':'",SUBSTITUTE(BCDMDT_06108!A5,"'","\'"),"','TargetCode':''}")</f>
        <v>{'SheetId':'97f94cc4-2cf1-490f-9992-d56edff2a48b','UId':'ed3c5ca2-2902-4770-b52f-0df19c6164f5','Col':1,'Row':5,'ColDynamic':1,'RowDynamic':4,'Format':'numberic','Value':'II','TargetCode':''}</v>
      </c>
    </row>
    <row r="422" spans="1:1" x14ac:dyDescent="0.2">
      <c r="A422" t="str">
        <f>CONCATENATE("{'SheetId':'97f94cc4-2cf1-490f-9992-d56edff2a48b'",",","'UId':'86c0546a-ca66-4b7c-ae89-4fc46b6ed456'",",'Col':",COLUMN(BCDMDT_06108!B5),",'Row':",ROW(BCDMDT_06108!B5),",","'ColDynamic':",COLUMN(BCDMDT_06108!B4),",","'RowDynamic':",ROW(BCDMDT_06108!B4),",","'Format':'string'",",'Value':'",SUBSTITUTE(BCDMDT_06108!B5,"'","\'"),"','TargetCode':''}")</f>
        <v>{'SheetId':'97f94cc4-2cf1-490f-9992-d56edff2a48b','UId':'86c0546a-ca66-4b7c-ae89-4fc46b6ed456','Col':2,'Row':5,'ColDynamic':2,'RowDynamic':4,'Format':'string','Value':'CỔ PHIẾU CHƯA NIÊM YẾT
UNLISTED SHARES','TargetCode':''}</v>
      </c>
    </row>
    <row r="423" spans="1:1" x14ac:dyDescent="0.2">
      <c r="A423" t="str">
        <f>CONCATENATE("{'SheetId':'97f94cc4-2cf1-490f-9992-d56edff2a48b'",",","'UId':'5eecd5d1-f912-4152-84ab-e2bc7b20f384'",",'Col':",COLUMN(BCDMDT_06108!C5),",'Row':",ROW(BCDMDT_06108!C5),",","'ColDynamic':",COLUMN(BCDMDT_06108!C4),",","'RowDynamic':",ROW(BCDMDT_06108!C4),",","'Format':'numberic'",",'Value':'",SUBSTITUTE(BCDMDT_06108!C5,"'","\'"),"','TargetCode':''}")</f>
        <v>{'SheetId':'97f94cc4-2cf1-490f-9992-d56edff2a48b','UId':'5eecd5d1-f912-4152-84ab-e2bc7b20f384','Col':3,'Row':5,'ColDynamic':3,'RowDynamic':4,'Format':'numberic','Value':'4032','TargetCode':''}</v>
      </c>
    </row>
    <row r="424" spans="1:1" x14ac:dyDescent="0.2">
      <c r="A424" t="str">
        <f>CONCATENATE("{'SheetId':'97f94cc4-2cf1-490f-9992-d56edff2a48b'",",","'UId':'26dc47da-cc71-48ec-a5eb-74f077c24238'",",'Col':",COLUMN(BCDMDT_06108!D5),",'Row':",ROW(BCDMDT_06108!D5),",","'ColDynamic':",COLUMN(BCDMDT_06108!D4),",","'RowDynamic':",ROW(BCDMDT_06108!D4),",","'Format':'numberic'",",'Value':'",SUBSTITUTE(BCDMDT_06108!D5,"'","\'"),"','TargetCode':''}")</f>
        <v>{'SheetId':'97f94cc4-2cf1-490f-9992-d56edff2a48b','UId':'26dc47da-cc71-48ec-a5eb-74f077c24238','Col':4,'Row':5,'ColDynamic':4,'RowDynamic':4,'Format':'numberic','Value':'','TargetCode':''}</v>
      </c>
    </row>
    <row r="425" spans="1:1" x14ac:dyDescent="0.2">
      <c r="A425" t="str">
        <f>CONCATENATE("{'SheetId':'97f94cc4-2cf1-490f-9992-d56edff2a48b'",",","'UId':'87a7237e-6799-4cf5-83a6-85dafd4e1a4b'",",'Col':",COLUMN(BCDMDT_06108!E5),",'Row':",ROW(BCDMDT_06108!E5),",","'ColDynamic':",COLUMN(BCDMDT_06108!E4),",","'RowDynamic':",ROW(BCDMDT_06108!E4),",","'Format':'numberic'",",'Value':'",SUBSTITUTE(BCDMDT_06108!E5,"'","\'"),"','TargetCode':''}")</f>
        <v>{'SheetId':'97f94cc4-2cf1-490f-9992-d56edff2a48b','UId':'87a7237e-6799-4cf5-83a6-85dafd4e1a4b','Col':5,'Row':5,'ColDynamic':5,'RowDynamic':4,'Format':'numberic','Value':'','TargetCode':''}</v>
      </c>
    </row>
    <row r="426" spans="1:1" x14ac:dyDescent="0.2">
      <c r="A426" t="str">
        <f>CONCATENATE("{'SheetId':'97f94cc4-2cf1-490f-9992-d56edff2a48b'",",","'UId':'ddd66022-7315-4273-856e-5a771d38cba0'",",'Col':",COLUMN(BCDMDT_06108!F5),",'Row':",ROW(BCDMDT_06108!F5),",","'ColDynamic':",COLUMN(BCDMDT_06108!F4),",","'RowDynamic':",ROW(BCDMDT_06108!F4),",","'Format':'numberic'",",'Value':'",SUBSTITUTE(BCDMDT_06108!F5,"'","\'"),"','TargetCode':''}")</f>
        <v>{'SheetId':'97f94cc4-2cf1-490f-9992-d56edff2a48b','UId':'ddd66022-7315-4273-856e-5a771d38cba0','Col':6,'Row':5,'ColDynamic':6,'RowDynamic':4,'Format':'numberic','Value':'','TargetCode':''}</v>
      </c>
    </row>
    <row r="427" spans="1:1" x14ac:dyDescent="0.2">
      <c r="A427" t="str">
        <f>CONCATENATE("{'SheetId':'97f94cc4-2cf1-490f-9992-d56edff2a48b'",",","'UId':'97ee317b-4b7b-4686-89b0-a2bfc328450e'",",'Col':",COLUMN(BCDMDT_06108!G5),",'Row':",ROW(BCDMDT_06108!G5),",","'ColDynamic':",COLUMN(BCDMDT_06108!G4),",","'RowDynamic':",ROW(BCDMDT_06108!G4),",","'Format':'numberic'",",'Value':'",SUBSTITUTE(BCDMDT_06108!G5,"'","\'"),"','TargetCode':''}")</f>
        <v>{'SheetId':'97f94cc4-2cf1-490f-9992-d56edff2a48b','UId':'97ee317b-4b7b-4686-89b0-a2bfc328450e','Col':7,'Row':5,'ColDynamic':7,'RowDynamic':4,'Format':'numberic','Value':'','TargetCode':''}</v>
      </c>
    </row>
    <row r="428" spans="1:1" x14ac:dyDescent="0.2">
      <c r="A428" t="str">
        <f>CONCATENATE("{'SheetId':'97f94cc4-2cf1-490f-9992-d56edff2a48b'",",","'UId':'f1c9162d-ea12-4c03-8cdb-a1904c0cc1ab'",",'Col':",COLUMN(BCDMDT_06108!D6),",'Row':",ROW(BCDMDT_06108!D6),",","'Format':'numberic'",",'Value':'",SUBSTITUTE(BCDMDT_06108!D6,"'","\'"),"','TargetCode':''}")</f>
        <v>{'SheetId':'97f94cc4-2cf1-490f-9992-d56edff2a48b','UId':'f1c9162d-ea12-4c03-8cdb-a1904c0cc1ab','Col':4,'Row':6,'Format':'numberic','Value':'0','TargetCode':''}</v>
      </c>
    </row>
    <row r="429" spans="1:1" x14ac:dyDescent="0.2">
      <c r="A429" t="str">
        <f>CONCATENATE("{'SheetId':'97f94cc4-2cf1-490f-9992-d56edff2a48b'",",","'UId':'937ec53f-6e47-476a-a546-e12495e2969d'",",'Col':",COLUMN(BCDMDT_06108!E6),",'Row':",ROW(BCDMDT_06108!E6),",","'Format':'numberic'",",'Value':'",SUBSTITUTE(BCDMDT_06108!E6,"'","\'"),"','TargetCode':''}")</f>
        <v>{'SheetId':'97f94cc4-2cf1-490f-9992-d56edff2a48b','UId':'937ec53f-6e47-476a-a546-e12495e2969d','Col':5,'Row':6,'Format':'numberic','Value':'','TargetCode':''}</v>
      </c>
    </row>
    <row r="430" spans="1:1" x14ac:dyDescent="0.2">
      <c r="A430" t="str">
        <f>CONCATENATE("{'SheetId':'97f94cc4-2cf1-490f-9992-d56edff2a48b'",",","'UId':'6e88e443-12ff-44d1-af93-fca2df696276'",",'Col':",COLUMN(BCDMDT_06108!F6),",'Row':",ROW(BCDMDT_06108!F6),",","'Format':'numberic'",",'Value':'",SUBSTITUTE(BCDMDT_06108!F6,"'","\'"),"','TargetCode':''}")</f>
        <v>{'SheetId':'97f94cc4-2cf1-490f-9992-d56edff2a48b','UId':'6e88e443-12ff-44d1-af93-fca2df696276','Col':6,'Row':6,'Format':'numberic','Value':'0','TargetCode':''}</v>
      </c>
    </row>
    <row r="431" spans="1:1" x14ac:dyDescent="0.2">
      <c r="A431" t="str">
        <f>CONCATENATE("{'SheetId':'97f94cc4-2cf1-490f-9992-d56edff2a48b'",",","'UId':'ba0e82ea-c21c-4675-b750-90dfa12e0042'",",'Col':",COLUMN(BCDMDT_06108!G6),",'Row':",ROW(BCDMDT_06108!G6),",","'Format':'numberic'",",'Value':'",SUBSTITUTE(BCDMDT_06108!G6,"'","\'"),"','TargetCode':''}")</f>
        <v>{'SheetId':'97f94cc4-2cf1-490f-9992-d56edff2a48b','UId':'ba0e82ea-c21c-4675-b750-90dfa12e0042','Col':7,'Row':6,'Format':'numberic','Value':'0','TargetCode':''}</v>
      </c>
    </row>
    <row r="432" spans="1:1" x14ac:dyDescent="0.2">
      <c r="A432" t="str">
        <f>CONCATENATE("{'SheetId':'97f94cc4-2cf1-490f-9992-d56edff2a48b'",",","'UId':'6f0f16af-6a9f-4072-9190-52f2b48c44a4'",",'Col':",COLUMN(BCDMDT_06108!A8),",'Row':",ROW(BCDMDT_06108!A8),",","'ColDynamic':",COLUMN(BCDMDT_06108!A9),",","'RowDynamic':",ROW(BCDMDT_06108!A9),",","'Format':'numberic'",",'Value':'",SUBSTITUTE(BCDMDT_06108!A8,"'","\'"),"','TargetCode':''}")</f>
        <v>{'SheetId':'97f94cc4-2cf1-490f-9992-d56edff2a48b','UId':'6f0f16af-6a9f-4072-9190-52f2b48c44a4','Col':1,'Row':8,'ColDynamic':1,'RowDynamic':9,'Format':'numberic','Value':'III','TargetCode':''}</v>
      </c>
    </row>
    <row r="433" spans="1:1" x14ac:dyDescent="0.2">
      <c r="A433" t="str">
        <f>CONCATENATE("{'SheetId':'97f94cc4-2cf1-490f-9992-d56edff2a48b'",",","'UId':'8d2401e5-0267-4970-91aa-7be41c9e91ef'",",'Col':",COLUMN(BCDMDT_06108!B8),",'Row':",ROW(BCDMDT_06108!B8),",","'ColDynamic':",COLUMN(BCDMDT_06108!B9),",","'RowDynamic':",ROW(BCDMDT_06108!B9),",","'Format':'string'",",'Value':'",SUBSTITUTE(BCDMDT_06108!B8,"'","\'"),"','TargetCode':''}")</f>
        <v>{'SheetId':'97f94cc4-2cf1-490f-9992-d56edff2a48b','UId':'8d2401e5-0267-4970-91aa-7be41c9e91ef','Col':2,'Row':8,'ColDynamic':2,'RowDynamic':9,'Format':'string','Value':'TRÁI PHIẾU
BONDS','TargetCode':''}</v>
      </c>
    </row>
    <row r="434" spans="1:1" x14ac:dyDescent="0.2">
      <c r="A434" t="str">
        <f>CONCATENATE("{'SheetId':'97f94cc4-2cf1-490f-9992-d56edff2a48b'",",","'UId':'b8e4978f-6cd8-4c01-a5ed-cf4407e5dcf3'",",'Col':",COLUMN(BCDMDT_06108!C8),",'Row':",ROW(BCDMDT_06108!C8),",","'ColDynamic':",COLUMN(BCDMDT_06108!C9),",","'RowDynamic':",ROW(BCDMDT_06108!C9),",","'Format':'numberic'",",'Value':'",SUBSTITUTE(BCDMDT_06108!C8,"'","\'"),"','TargetCode':''}")</f>
        <v>{'SheetId':'97f94cc4-2cf1-490f-9992-d56edff2a48b','UId':'b8e4978f-6cd8-4c01-a5ed-cf4407e5dcf3','Col':3,'Row':8,'ColDynamic':3,'RowDynamic':9,'Format':'numberic','Value':'4035','TargetCode':''}</v>
      </c>
    </row>
    <row r="435" spans="1:1" x14ac:dyDescent="0.2">
      <c r="A435" t="str">
        <f>CONCATENATE("{'SheetId':'97f94cc4-2cf1-490f-9992-d56edff2a48b'",",","'UId':'0dda764f-f1ad-46a4-8c30-01732ca173c1'",",'Col':",COLUMN(BCDMDT_06108!D8),",'Row':",ROW(BCDMDT_06108!D8),",","'ColDynamic':",COLUMN(BCDMDT_06108!D9),",","'RowDynamic':",ROW(BCDMDT_06108!D9),",","'Format':'numberic'",",'Value':'",SUBSTITUTE(BCDMDT_06108!D8,"'","\'"),"','TargetCode':''}")</f>
        <v>{'SheetId':'97f94cc4-2cf1-490f-9992-d56edff2a48b','UId':'0dda764f-f1ad-46a4-8c30-01732ca173c1','Col':4,'Row':8,'ColDynamic':4,'RowDynamic':9,'Format':'numberic','Value':'','TargetCode':''}</v>
      </c>
    </row>
    <row r="436" spans="1:1" x14ac:dyDescent="0.2">
      <c r="A436" t="str">
        <f>CONCATENATE("{'SheetId':'97f94cc4-2cf1-490f-9992-d56edff2a48b'",",","'UId':'2763dd7a-870e-495d-9601-ec3bc219a616'",",'Col':",COLUMN(BCDMDT_06108!E8),",'Row':",ROW(BCDMDT_06108!E8),",","'ColDynamic':",COLUMN(BCDMDT_06108!E9),",","'RowDynamic':",ROW(BCDMDT_06108!E9),",","'Format':'numberic'",",'Value':'",SUBSTITUTE(BCDMDT_06108!E8,"'","\'"),"','TargetCode':''}")</f>
        <v>{'SheetId':'97f94cc4-2cf1-490f-9992-d56edff2a48b','UId':'2763dd7a-870e-495d-9601-ec3bc219a616','Col':5,'Row':8,'ColDynamic':5,'RowDynamic':9,'Format':'numberic','Value':'','TargetCode':''}</v>
      </c>
    </row>
    <row r="437" spans="1:1" x14ac:dyDescent="0.2">
      <c r="A437" t="str">
        <f>CONCATENATE("{'SheetId':'97f94cc4-2cf1-490f-9992-d56edff2a48b'",",","'UId':'d1384bac-e447-42c3-93f9-b74908915257'",",'Col':",COLUMN(BCDMDT_06108!F8),",'Row':",ROW(BCDMDT_06108!F8),",","'ColDynamic':",COLUMN(BCDMDT_06108!F9),",","'RowDynamic':",ROW(BCDMDT_06108!F9),",","'Format':'numberic'",",'Value':'",SUBSTITUTE(BCDMDT_06108!F8,"'","\'"),"','TargetCode':''}")</f>
        <v>{'SheetId':'97f94cc4-2cf1-490f-9992-d56edff2a48b','UId':'d1384bac-e447-42c3-93f9-b74908915257','Col':6,'Row':8,'ColDynamic':6,'RowDynamic':9,'Format':'numberic','Value':'','TargetCode':''}</v>
      </c>
    </row>
    <row r="438" spans="1:1" x14ac:dyDescent="0.2">
      <c r="A438" t="str">
        <f>CONCATENATE("{'SheetId':'97f94cc4-2cf1-490f-9992-d56edff2a48b'",",","'UId':'256a504f-c672-41bb-b3d0-566e13d01a9a'",",'Col':",COLUMN(BCDMDT_06108!G8),",'Row':",ROW(BCDMDT_06108!G8),",","'ColDynamic':",COLUMN(BCDMDT_06108!G9),",","'RowDynamic':",ROW(BCDMDT_06108!G9),",","'Format':'numberic'",",'Value':'",SUBSTITUTE(BCDMDT_06108!G8,"'","\'"),"','TargetCode':''}")</f>
        <v>{'SheetId':'97f94cc4-2cf1-490f-9992-d56edff2a48b','UId':'256a504f-c672-41bb-b3d0-566e13d01a9a','Col':7,'Row':8,'ColDynamic':7,'RowDynamic':9,'Format':'numberic','Value':'','TargetCode':''}</v>
      </c>
    </row>
    <row r="439" spans="1:1" x14ac:dyDescent="0.2">
      <c r="A439" t="str">
        <f>CONCATENATE("{'SheetId':'97f94cc4-2cf1-490f-9992-d56edff2a48b'",",","'UId':'b0313ec1-6a00-4332-83ea-77c4f924e325'",",'Col':",COLUMN(BCDMDT_06108!D9),",'Row':",ROW(BCDMDT_06108!D9),",","'Format':'numberic'",",'Value':'",SUBSTITUTE(BCDMDT_06108!D9,"'","\'"),"','TargetCode':''}")</f>
        <v>{'SheetId':'97f94cc4-2cf1-490f-9992-d56edff2a48b','UId':'b0313ec1-6a00-4332-83ea-77c4f924e325','Col':4,'Row':9,'Format':'numberic','Value':'0','TargetCode':''}</v>
      </c>
    </row>
    <row r="440" spans="1:1" x14ac:dyDescent="0.2">
      <c r="A440" t="str">
        <f>CONCATENATE("{'SheetId':'97f94cc4-2cf1-490f-9992-d56edff2a48b'",",","'UId':'dd32e6e3-9de7-40ba-9fa8-5534f3b3b5d8'",",'Col':",COLUMN(BCDMDT_06108!E9),",'Row':",ROW(BCDMDT_06108!E9),",","'Format':'numberic'",",'Value':'",SUBSTITUTE(BCDMDT_06108!E9,"'","\'"),"','TargetCode':''}")</f>
        <v>{'SheetId':'97f94cc4-2cf1-490f-9992-d56edff2a48b','UId':'dd32e6e3-9de7-40ba-9fa8-5534f3b3b5d8','Col':5,'Row':9,'Format':'numberic','Value':'','TargetCode':''}</v>
      </c>
    </row>
    <row r="441" spans="1:1" x14ac:dyDescent="0.2">
      <c r="A441" t="str">
        <f>CONCATENATE("{'SheetId':'97f94cc4-2cf1-490f-9992-d56edff2a48b'",",","'UId':'d5f92ba1-e31f-4cfd-9d96-a65e2000f574'",",'Col':",COLUMN(BCDMDT_06108!F9),",'Row':",ROW(BCDMDT_06108!F9),",","'Format':'numberic'",",'Value':'",SUBSTITUTE(BCDMDT_06108!F9,"'","\'"),"','TargetCode':''}")</f>
        <v>{'SheetId':'97f94cc4-2cf1-490f-9992-d56edff2a48b','UId':'d5f92ba1-e31f-4cfd-9d96-a65e2000f574','Col':6,'Row':9,'Format':'numberic','Value':'0','TargetCode':''}</v>
      </c>
    </row>
    <row r="442" spans="1:1" x14ac:dyDescent="0.2">
      <c r="A442" t="str">
        <f>CONCATENATE("{'SheetId':'97f94cc4-2cf1-490f-9992-d56edff2a48b'",",","'UId':'f42fa02e-d017-4e5f-aa7e-c3072d992421'",",'Col':",COLUMN(BCDMDT_06108!G9),",'Row':",ROW(BCDMDT_06108!G9),",","'Format':'numberic'",",'Value':'",SUBSTITUTE(BCDMDT_06108!G9,"'","\'"),"','TargetCode':''}")</f>
        <v>{'SheetId':'97f94cc4-2cf1-490f-9992-d56edff2a48b','UId':'f42fa02e-d017-4e5f-aa7e-c3072d992421','Col':7,'Row':9,'Format':'numberic','Value':'0','TargetCode':''}</v>
      </c>
    </row>
    <row r="443" spans="1:1" x14ac:dyDescent="0.2">
      <c r="A443" t="str">
        <f>CONCATENATE("{'SheetId':'97f94cc4-2cf1-490f-9992-d56edff2a48b'",",","'UId':'56e8a951-a001-4f6e-9993-2c4252f4d2e2'",",'Col':",COLUMN(BCDMDT_06108!D10),",'Row':",ROW(BCDMDT_06108!D10),",","'Format':'numberic'",",'Value':'",SUBSTITUTE(BCDMDT_06108!D10,"'","\'"),"','TargetCode':''}")</f>
        <v>{'SheetId':'97f94cc4-2cf1-490f-9992-d56edff2a48b','UId':'56e8a951-a001-4f6e-9993-2c4252f4d2e2','Col':4,'Row':10,'Format':'numberic','Value':'10','TargetCode':''}</v>
      </c>
    </row>
    <row r="444" spans="1:1" x14ac:dyDescent="0.2">
      <c r="A444" t="str">
        <f>CONCATENATE("{'SheetId':'97f94cc4-2cf1-490f-9992-d56edff2a48b'",",","'UId':'caf91613-db72-46a8-9128-b8af4d1e0e7d'",",'Col':",COLUMN(BCDMDT_06108!E10),",'Row':",ROW(BCDMDT_06108!E10),",","'Format':'numberic'",",'Value':'",SUBSTITUTE(BCDMDT_06108!E10,"'","\'"),"','TargetCode':''}")</f>
        <v>{'SheetId':'97f94cc4-2cf1-490f-9992-d56edff2a48b','UId':'caf91613-db72-46a8-9128-b8af4d1e0e7d','Col':5,'Row':10,'Format':'numberic','Value':'','TargetCode':''}</v>
      </c>
    </row>
    <row r="445" spans="1:1" x14ac:dyDescent="0.2">
      <c r="A445" t="str">
        <f>CONCATENATE("{'SheetId':'97f94cc4-2cf1-490f-9992-d56edff2a48b'",",","'UId':'0b83e7d7-655b-4a13-acea-76e879ab7a23'",",'Col':",COLUMN(BCDMDT_06108!F10),",'Row':",ROW(BCDMDT_06108!F10),",","'Format':'numberic'",",'Value':'",SUBSTITUTE(BCDMDT_06108!F10,"'","\'"),"','TargetCode':''}")</f>
        <v>{'SheetId':'97f94cc4-2cf1-490f-9992-d56edff2a48b','UId':'0b83e7d7-655b-4a13-acea-76e879ab7a23','Col':6,'Row':10,'Format':'numberic','Value':'10000000000','TargetCode':''}</v>
      </c>
    </row>
    <row r="446" spans="1:1" x14ac:dyDescent="0.2">
      <c r="A446" t="str">
        <f>CONCATENATE("{'SheetId':'97f94cc4-2cf1-490f-9992-d56edff2a48b'",",","'UId':'f23eb8c1-f1fb-4139-99e4-e67e010f30dd'",",'Col':",COLUMN(BCDMDT_06108!G10),",'Row':",ROW(BCDMDT_06108!G10),",","'Format':'numberic'",",'Value':'",SUBSTITUTE(BCDMDT_06108!G10,"'","\'"),"','TargetCode':''}")</f>
        <v>{'SheetId':'97f94cc4-2cf1-490f-9992-d56edff2a48b','UId':'f23eb8c1-f1fb-4139-99e4-e67e010f30dd','Col':7,'Row':10,'Format':'numberic','Value':'0.0872647670850107','TargetCode':''}</v>
      </c>
    </row>
    <row r="447" spans="1:1" x14ac:dyDescent="0.2">
      <c r="A447" t="str">
        <f>CONCATENATE("{'SheetId':'97f94cc4-2cf1-490f-9992-d56edff2a48b'",",","'UId':'98916b91-cad4-49ea-a5c6-dffd2496439d'",",'Col':",COLUMN(BCDMDT_06108!A13),",'Row':",ROW(BCDMDT_06108!A13),",","'ColDynamic':",COLUMN(BCDMDT_06108!A16),",","'RowDynamic':",ROW(BCDMDT_06108!A16),",","'Format':'numberic'",",'Value':'",SUBSTITUTE(BCDMDT_06108!A13,"'","\'"),"','TargetCode':''}")</f>
        <v>{'SheetId':'97f94cc4-2cf1-490f-9992-d56edff2a48b','UId':'98916b91-cad4-49ea-a5c6-dffd2496439d','Col':1,'Row':13,'ColDynamic':1,'RowDynamic':16,'Format':'numberic','Value':'IV','TargetCode':''}</v>
      </c>
    </row>
    <row r="448" spans="1:1" x14ac:dyDescent="0.2">
      <c r="A448" t="str">
        <f>CONCATENATE("{'SheetId':'97f94cc4-2cf1-490f-9992-d56edff2a48b'",",","'UId':'2601aee2-652c-4602-a819-18856351b861'",",'Col':",COLUMN(BCDMDT_06108!B13),",'Row':",ROW(BCDMDT_06108!B13),",","'ColDynamic':",COLUMN(BCDMDT_06108!B16),",","'RowDynamic':",ROW(BCDMDT_06108!B16),",","'Format':'string'",",'Value':'",SUBSTITUTE(BCDMDT_06108!B13,"'","\'"),"','TargetCode':''}")</f>
        <v>{'SheetId':'97f94cc4-2cf1-490f-9992-d56edff2a48b','UId':'2601aee2-652c-4602-a819-18856351b861','Col':2,'Row':13,'ColDynamic':2,'RowDynamic':16,'Format':'string','Value':'CÁC LOẠI CHỨNG KHOÁN KHÁC
OTHER SECURITIES','TargetCode':''}</v>
      </c>
    </row>
    <row r="449" spans="1:1" x14ac:dyDescent="0.2">
      <c r="A449" t="str">
        <f>CONCATENATE("{'SheetId':'97f94cc4-2cf1-490f-9992-d56edff2a48b'",",","'UId':'448a054b-569f-47a0-95c9-cba75adc8e3a'",",'Col':",COLUMN(BCDMDT_06108!C13),",'Row':",ROW(BCDMDT_06108!C13),",","'ColDynamic':",COLUMN(BCDMDT_06108!C16),",","'RowDynamic':",ROW(BCDMDT_06108!C16),",","'Format':'numberic'",",'Value':'",SUBSTITUTE(BCDMDT_06108!C13,"'","\'"),"','TargetCode':''}")</f>
        <v>{'SheetId':'97f94cc4-2cf1-490f-9992-d56edff2a48b','UId':'448a054b-569f-47a0-95c9-cba75adc8e3a','Col':3,'Row':13,'ColDynamic':3,'RowDynamic':16,'Format':'numberic','Value':'4037','TargetCode':''}</v>
      </c>
    </row>
    <row r="450" spans="1:1" x14ac:dyDescent="0.2">
      <c r="A450" t="str">
        <f>CONCATENATE("{'SheetId':'97f94cc4-2cf1-490f-9992-d56edff2a48b'",",","'UId':'6e32f555-4d9d-4478-8435-91fa6da02b7a'",",'Col':",COLUMN(BCDMDT_06108!D13),",'Row':",ROW(BCDMDT_06108!D13),",","'ColDynamic':",COLUMN(BCDMDT_06108!D16),",","'RowDynamic':",ROW(BCDMDT_06108!D16),",","'Format':'numberic'",",'Value':'",SUBSTITUTE(BCDMDT_06108!D13,"'","\'"),"','TargetCode':''}")</f>
        <v>{'SheetId':'97f94cc4-2cf1-490f-9992-d56edff2a48b','UId':'6e32f555-4d9d-4478-8435-91fa6da02b7a','Col':4,'Row':13,'ColDynamic':4,'RowDynamic':16,'Format':'numberic','Value':'','TargetCode':''}</v>
      </c>
    </row>
    <row r="451" spans="1:1" x14ac:dyDescent="0.2">
      <c r="A451" t="str">
        <f>CONCATENATE("{'SheetId':'97f94cc4-2cf1-490f-9992-d56edff2a48b'",",","'UId':'7e5294e3-e510-4dbd-b99c-186b133f858c'",",'Col':",COLUMN(BCDMDT_06108!E13),",'Row':",ROW(BCDMDT_06108!E13),",","'ColDynamic':",COLUMN(BCDMDT_06108!E16),",","'RowDynamic':",ROW(BCDMDT_06108!E16),",","'Format':'numberic'",",'Value':'",SUBSTITUTE(BCDMDT_06108!E13,"'","\'"),"','TargetCode':''}")</f>
        <v>{'SheetId':'97f94cc4-2cf1-490f-9992-d56edff2a48b','UId':'7e5294e3-e510-4dbd-b99c-186b133f858c','Col':5,'Row':13,'ColDynamic':5,'RowDynamic':16,'Format':'numberic','Value':'','TargetCode':''}</v>
      </c>
    </row>
    <row r="452" spans="1:1" x14ac:dyDescent="0.2">
      <c r="A452" t="str">
        <f>CONCATENATE("{'SheetId':'97f94cc4-2cf1-490f-9992-d56edff2a48b'",",","'UId':'16c5fdac-0b8d-41ce-8bd9-63faa1b0b0a1'",",'Col':",COLUMN(BCDMDT_06108!F13),",'Row':",ROW(BCDMDT_06108!F13),",","'ColDynamic':",COLUMN(BCDMDT_06108!F16),",","'RowDynamic':",ROW(BCDMDT_06108!F16),",","'Format':'numberic'",",'Value':'",SUBSTITUTE(BCDMDT_06108!F13,"'","\'"),"','TargetCode':''}")</f>
        <v>{'SheetId':'97f94cc4-2cf1-490f-9992-d56edff2a48b','UId':'16c5fdac-0b8d-41ce-8bd9-63faa1b0b0a1','Col':6,'Row':13,'ColDynamic':6,'RowDynamic':16,'Format':'numberic','Value':'','TargetCode':''}</v>
      </c>
    </row>
    <row r="453" spans="1:1" x14ac:dyDescent="0.2">
      <c r="A453" t="str">
        <f>CONCATENATE("{'SheetId':'97f94cc4-2cf1-490f-9992-d56edff2a48b'",",","'UId':'4c4631a3-d52f-4b67-89fe-8fd34f865f10'",",'Col':",COLUMN(BCDMDT_06108!G13),",'Row':",ROW(BCDMDT_06108!G13),",","'ColDynamic':",COLUMN(BCDMDT_06108!G16),",","'RowDynamic':",ROW(BCDMDT_06108!G16),",","'Format':'numberic'",",'Value':'",SUBSTITUTE(BCDMDT_06108!G13,"'","\'"),"','TargetCode':''}")</f>
        <v>{'SheetId':'97f94cc4-2cf1-490f-9992-d56edff2a48b','UId':'4c4631a3-d52f-4b67-89fe-8fd34f865f10','Col':7,'Row':13,'ColDynamic':7,'RowDynamic':16,'Format':'numberic','Value':'','TargetCode':''}</v>
      </c>
    </row>
    <row r="454" spans="1:1" x14ac:dyDescent="0.2">
      <c r="A454" t="str">
        <f>CONCATENATE("{'SheetId':'97f94cc4-2cf1-490f-9992-d56edff2a48b'",",","'UId':'fe67c014-6a68-49e7-9bc2-ad619a2512b2'",",'Col':",COLUMN(BCDMDT_06108!D14),",'Row':",ROW(BCDMDT_06108!D14),",","'Format':'numberic'",",'Value':'",SUBSTITUTE(BCDMDT_06108!D14,"'","\'"),"','TargetCode':''}")</f>
        <v>{'SheetId':'97f94cc4-2cf1-490f-9992-d56edff2a48b','UId':'fe67c014-6a68-49e7-9bc2-ad619a2512b2','Col':4,'Row':14,'Format':'numberic','Value':'0','TargetCode':''}</v>
      </c>
    </row>
    <row r="455" spans="1:1" x14ac:dyDescent="0.2">
      <c r="A455" t="str">
        <f>CONCATENATE("{'SheetId':'97f94cc4-2cf1-490f-9992-d56edff2a48b'",",","'UId':'35839fdc-92db-44ce-a88e-f93bf7b78b89'",",'Col':",COLUMN(BCDMDT_06108!E14),",'Row':",ROW(BCDMDT_06108!E14),",","'Format':'numberic'",",'Value':'",SUBSTITUTE(BCDMDT_06108!E14,"'","\'"),"','TargetCode':''}")</f>
        <v>{'SheetId':'97f94cc4-2cf1-490f-9992-d56edff2a48b','UId':'35839fdc-92db-44ce-a88e-f93bf7b78b89','Col':5,'Row':14,'Format':'numberic','Value':'','TargetCode':''}</v>
      </c>
    </row>
    <row r="456" spans="1:1" x14ac:dyDescent="0.2">
      <c r="A456" t="str">
        <f>CONCATENATE("{'SheetId':'97f94cc4-2cf1-490f-9992-d56edff2a48b'",",","'UId':'766a3264-c157-4cfd-ad37-cb09d7a737a8'",",'Col':",COLUMN(BCDMDT_06108!F14),",'Row':",ROW(BCDMDT_06108!F14),",","'Format':'numberic'",",'Value':'",SUBSTITUTE(BCDMDT_06108!F14,"'","\'"),"','TargetCode':''}")</f>
        <v>{'SheetId':'97f94cc4-2cf1-490f-9992-d56edff2a48b','UId':'766a3264-c157-4cfd-ad37-cb09d7a737a8','Col':6,'Row':14,'Format':'numberic','Value':'0','TargetCode':''}</v>
      </c>
    </row>
    <row r="457" spans="1:1" x14ac:dyDescent="0.2">
      <c r="A457" t="str">
        <f>CONCATENATE("{'SheetId':'97f94cc4-2cf1-490f-9992-d56edff2a48b'",",","'UId':'e92f8db3-5c60-4a5c-b6bb-4e7f8aeebb88'",",'Col':",COLUMN(BCDMDT_06108!G14),",'Row':",ROW(BCDMDT_06108!G14),",","'Format':'numberic'",",'Value':'",SUBSTITUTE(BCDMDT_06108!G14,"'","\'"),"','TargetCode':''}")</f>
        <v>{'SheetId':'97f94cc4-2cf1-490f-9992-d56edff2a48b','UId':'e92f8db3-5c60-4a5c-b6bb-4e7f8aeebb88','Col':7,'Row':14,'Format':'numberic','Value':'0','TargetCode':''}</v>
      </c>
    </row>
    <row r="458" spans="1:1" x14ac:dyDescent="0.2">
      <c r="A458" t="str">
        <f>CONCATENATE("{'SheetId':'97f94cc4-2cf1-490f-9992-d56edff2a48b'",",","'UId':'9a857fcc-2c15-498c-9f60-00335fc70c21'",",'Col':",COLUMN(BCDMDT_06108!A16),",'Row':",ROW(BCDMDT_06108!A16),",","'ColDynamic':",COLUMN(BCDMDT_06108!A28),",","'RowDynamic':",ROW(BCDMDT_06108!A28),",","'Format':'numberic'",",'Value':'",SUBSTITUTE(BCDMDT_06108!A16,"'","\'"),"','TargetCode':''}")</f>
        <v>{'SheetId':'97f94cc4-2cf1-490f-9992-d56edff2a48b','UId':'9a857fcc-2c15-498c-9f60-00335fc70c21','Col':1,'Row':16,'ColDynamic':1,'RowDynamic':28,'Format':'numberic','Value':'','TargetCode':''}</v>
      </c>
    </row>
    <row r="459" spans="1:1" x14ac:dyDescent="0.2">
      <c r="A459" t="str">
        <f>CONCATENATE("{'SheetId':'97f94cc4-2cf1-490f-9992-d56edff2a48b'",",","'UId':'3e979013-edcd-4223-b605-0a63abd8da8d'",",'Col':",COLUMN(BCDMDT_06108!B16),",'Row':",ROW(BCDMDT_06108!B16),",","'ColDynamic':",COLUMN(BCDMDT_06108!B28),",","'RowDynamic':",ROW(BCDMDT_06108!B28),",","'Format':'string'",",'Value':'",SUBSTITUTE(BCDMDT_06108!B16,"'","\'"),"','TargetCode':''}")</f>
        <v>{'SheetId':'97f94cc4-2cf1-490f-9992-d56edff2a48b','UId':'3e979013-edcd-4223-b605-0a63abd8da8d','Col':2,'Row':16,'ColDynamic':2,'RowDynamic':28,'Format':'string','Value':'TỔNG
	TOTAL','TargetCode':''}</v>
      </c>
    </row>
    <row r="460" spans="1:1" x14ac:dyDescent="0.2">
      <c r="A460" t="str">
        <f>CONCATENATE("{'SheetId':'97f94cc4-2cf1-490f-9992-d56edff2a48b'",",","'UId':'3cc4bc7d-e76f-401c-a82d-9f950536450b'",",'Col':",COLUMN(BCDMDT_06108!C16),",'Row':",ROW(BCDMDT_06108!C16),",","'ColDynamic':",COLUMN(BCDMDT_06108!C28),",","'RowDynamic':",ROW(BCDMDT_06108!C28),",","'Format':'numberic'",",'Value':'",SUBSTITUTE(BCDMDT_06108!C16,"'","\'"),"','TargetCode':''}")</f>
        <v>{'SheetId':'97f94cc4-2cf1-490f-9992-d56edff2a48b','UId':'3cc4bc7d-e76f-401c-a82d-9f950536450b','Col':3,'Row':16,'ColDynamic':3,'RowDynamic':28,'Format':'numberic','Value':'4038','TargetCode':''}</v>
      </c>
    </row>
    <row r="461" spans="1:1" x14ac:dyDescent="0.2">
      <c r="A461" t="str">
        <f>CONCATENATE("{'SheetId':'97f94cc4-2cf1-490f-9992-d56edff2a48b'",",","'UId':'f5c6296c-ddf6-4535-93ff-f51ac34cec79'",",'Col':",COLUMN(BCDMDT_06108!D16),",'Row':",ROW(BCDMDT_06108!D16),",","'ColDynamic':",COLUMN(BCDMDT_06108!D28),",","'RowDynamic':",ROW(BCDMDT_06108!D28),",","'Format':'numberic'",",'Value':'",SUBSTITUTE(BCDMDT_06108!D16,"'","\'"),"','TargetCode':''}")</f>
        <v>{'SheetId':'97f94cc4-2cf1-490f-9992-d56edff2a48b','UId':'f5c6296c-ddf6-4535-93ff-f51ac34cec79','Col':4,'Row':16,'ColDynamic':4,'RowDynamic':28,'Format':'numberic','Value':'','TargetCode':''}</v>
      </c>
    </row>
    <row r="462" spans="1:1" x14ac:dyDescent="0.2">
      <c r="A462" t="str">
        <f>CONCATENATE("{'SheetId':'97f94cc4-2cf1-490f-9992-d56edff2a48b'",",","'UId':'2083bb19-14da-4045-bf10-7a3205a3cc3f'",",'Col':",COLUMN(BCDMDT_06108!E16),",'Row':",ROW(BCDMDT_06108!E16),",","'ColDynamic':",COLUMN(BCDMDT_06108!E28),",","'RowDynamic':",ROW(BCDMDT_06108!E28),",","'Format':'numberic'",",'Value':'",SUBSTITUTE(BCDMDT_06108!E16,"'","\'"),"','TargetCode':''}")</f>
        <v>{'SheetId':'97f94cc4-2cf1-490f-9992-d56edff2a48b','UId':'2083bb19-14da-4045-bf10-7a3205a3cc3f','Col':5,'Row':16,'ColDynamic':5,'RowDynamic':28,'Format':'numberic','Value':'','TargetCode':''}</v>
      </c>
    </row>
    <row r="463" spans="1:1" x14ac:dyDescent="0.2">
      <c r="A463" t="str">
        <f>CONCATENATE("{'SheetId':'97f94cc4-2cf1-490f-9992-d56edff2a48b'",",","'UId':'430436ad-39f2-4a0f-b8fe-913b47379af6'",",'Col':",COLUMN(BCDMDT_06108!F16),",'Row':",ROW(BCDMDT_06108!F16),",","'ColDynamic':",COLUMN(BCDMDT_06108!F28),",","'RowDynamic':",ROW(BCDMDT_06108!F28),",","'Format':'numberic'",",'Value':'",SUBSTITUTE(BCDMDT_06108!F16,"'","\'"),"','TargetCode':''}")</f>
        <v>{'SheetId':'97f94cc4-2cf1-490f-9992-d56edff2a48b','UId':'430436ad-39f2-4a0f-b8fe-913b47379af6','Col':6,'Row':16,'ColDynamic':6,'RowDynamic':28,'Format':'numberic','Value':'0','TargetCode':''}</v>
      </c>
    </row>
    <row r="464" spans="1:1" x14ac:dyDescent="0.2">
      <c r="A464" t="str">
        <f>CONCATENATE("{'SheetId':'97f94cc4-2cf1-490f-9992-d56edff2a48b'",",","'UId':'a4e575f3-6b63-4a68-b885-9356cd70acc6'",",'Col':",COLUMN(BCDMDT_06108!G16),",'Row':",ROW(BCDMDT_06108!G16),",","'ColDynamic':",COLUMN(BCDMDT_06108!G28),",","'RowDynamic':",ROW(BCDMDT_06108!G28),",","'Format':'numberic'",",'Value':'",SUBSTITUTE(BCDMDT_06108!G16,"'","\'"),"','TargetCode':''}")</f>
        <v>{'SheetId':'97f94cc4-2cf1-490f-9992-d56edff2a48b','UId':'a4e575f3-6b63-4a68-b885-9356cd70acc6','Col':7,'Row':16,'ColDynamic':7,'RowDynamic':28,'Format':'numberic','Value':'0','TargetCode':''}</v>
      </c>
    </row>
    <row r="465" spans="1:1" x14ac:dyDescent="0.2">
      <c r="A465" t="str">
        <f>CONCATENATE("{'SheetId':'97f94cc4-2cf1-490f-9992-d56edff2a48b'",",","'UId':'4f6c609c-6a5a-4572-8d05-c2597824ff25'",",'Col':",COLUMN(BCDMDT_06108!D17),",'Row':",ROW(BCDMDT_06108!D17),",","'Format':'numberic'",",'Value':'",SUBSTITUTE(BCDMDT_06108!D17,"'","\'"),"','TargetCode':''}")</f>
        <v>{'SheetId':'97f94cc4-2cf1-490f-9992-d56edff2a48b','UId':'4f6c609c-6a5a-4572-8d05-c2597824ff25','Col':4,'Row':17,'Format':'numberic','Value':'','TargetCode':''}</v>
      </c>
    </row>
    <row r="466" spans="1:1" x14ac:dyDescent="0.2">
      <c r="A466" t="str">
        <f>CONCATENATE("{'SheetId':'97f94cc4-2cf1-490f-9992-d56edff2a48b'",",","'UId':'199df9f5-775e-494f-98ce-ab1a9dec16cd'",",'Col':",COLUMN(BCDMDT_06108!E17),",'Row':",ROW(BCDMDT_06108!E17),",","'Format':'numberic'",",'Value':'",SUBSTITUTE(BCDMDT_06108!E17,"'","\'"),"','TargetCode':''}")</f>
        <v>{'SheetId':'97f94cc4-2cf1-490f-9992-d56edff2a48b','UId':'199df9f5-775e-494f-98ce-ab1a9dec16cd','Col':5,'Row':17,'Format':'numberic','Value':'','TargetCode':''}</v>
      </c>
    </row>
    <row r="467" spans="1:1" x14ac:dyDescent="0.2">
      <c r="A467" t="str">
        <f>CONCATENATE("{'SheetId':'97f94cc4-2cf1-490f-9992-d56edff2a48b'",",","'UId':'568d7d46-a83c-4b46-bc9f-0b345c10f451'",",'Col':",COLUMN(BCDMDT_06108!F17),",'Row':",ROW(BCDMDT_06108!F17),",","'Format':'numberic'",",'Value':'",SUBSTITUTE(BCDMDT_06108!F17,"'","\'"),"','TargetCode':''}")</f>
        <v>{'SheetId':'97f94cc4-2cf1-490f-9992-d56edff2a48b','UId':'568d7d46-a83c-4b46-bc9f-0b345c10f451','Col':6,'Row':17,'Format':'numberic','Value':'10000000000','TargetCode':''}</v>
      </c>
    </row>
    <row r="468" spans="1:1" x14ac:dyDescent="0.2">
      <c r="A468" t="str">
        <f>CONCATENATE("{'SheetId':'97f94cc4-2cf1-490f-9992-d56edff2a48b'",",","'UId':'40984a12-7865-4903-a489-3a50800fe9a1'",",'Col':",COLUMN(BCDMDT_06108!G17),",'Row':",ROW(BCDMDT_06108!G17),",","'Format':'numberic'",",'Value':'",SUBSTITUTE(BCDMDT_06108!G17,"'","\'"),"','TargetCode':''}")</f>
        <v>{'SheetId':'97f94cc4-2cf1-490f-9992-d56edff2a48b','UId':'40984a12-7865-4903-a489-3a50800fe9a1','Col':7,'Row':17,'Format':'numberic','Value':'0.0872647670850107','TargetCode':''}</v>
      </c>
    </row>
    <row r="469" spans="1:1" x14ac:dyDescent="0.2">
      <c r="A469" t="str">
        <f>CONCATENATE("{'SheetId':'97f94cc4-2cf1-490f-9992-d56edff2a48b'",",","'UId':'5aaae082-8da8-4940-9deb-493d9078553c'",",'Col':",COLUMN(BCDMDT_06108!D18),",'Row':",ROW(BCDMDT_06108!D18),",","'Format':'numberic'",",'Value':'",SUBSTITUTE(BCDMDT_06108!D18,"'","\'"),"','TargetCode':''}")</f>
        <v>{'SheetId':'97f94cc4-2cf1-490f-9992-d56edff2a48b','UId':'5aaae082-8da8-4940-9deb-493d9078553c','Col':4,'Row':18,'Format':'numberic','Value':'','TargetCode':''}</v>
      </c>
    </row>
    <row r="470" spans="1:1" x14ac:dyDescent="0.2">
      <c r="A470" t="str">
        <f>CONCATENATE("{'SheetId':'97f94cc4-2cf1-490f-9992-d56edff2a48b'",",","'UId':'7e18af69-f67a-4d03-9114-95a6eb322f95'",",'Col':",COLUMN(BCDMDT_06108!E18),",'Row':",ROW(BCDMDT_06108!E18),",","'Format':'numberic'",",'Value':'",SUBSTITUTE(BCDMDT_06108!E18,"'","\'"),"','TargetCode':''}")</f>
        <v>{'SheetId':'97f94cc4-2cf1-490f-9992-d56edff2a48b','UId':'7e18af69-f67a-4d03-9114-95a6eb322f95','Col':5,'Row':18,'Format':'numberic','Value':'','TargetCode':''}</v>
      </c>
    </row>
    <row r="471" spans="1:1" x14ac:dyDescent="0.2">
      <c r="A471" t="str">
        <f>CONCATENATE("{'SheetId':'97f94cc4-2cf1-490f-9992-d56edff2a48b'",",","'UId':'71b8f338-b37c-49fd-a991-d8a153913b22'",",'Col':",COLUMN(BCDMDT_06108!F18),",'Row':",ROW(BCDMDT_06108!F18),",","'Format':'numberic'",",'Value':'",SUBSTITUTE(BCDMDT_06108!F18,"'","\'"),"','TargetCode':''}")</f>
        <v>{'SheetId':'97f94cc4-2cf1-490f-9992-d56edff2a48b','UId':'71b8f338-b37c-49fd-a991-d8a153913b22','Col':6,'Row':18,'Format':'numberic','Value':'','TargetCode':''}</v>
      </c>
    </row>
    <row r="472" spans="1:1" x14ac:dyDescent="0.2">
      <c r="A472" t="str">
        <f>CONCATENATE("{'SheetId':'97f94cc4-2cf1-490f-9992-d56edff2a48b'",",","'UId':'06e8433a-f8a5-4bed-a89c-6ade0c43f4d1'",",'Col':",COLUMN(BCDMDT_06108!G18),",'Row':",ROW(BCDMDT_06108!G18),",","'Format':'numberic'",",'Value':'",SUBSTITUTE(BCDMDT_06108!G18,"'","\'"),"','TargetCode':''}")</f>
        <v>{'SheetId':'97f94cc4-2cf1-490f-9992-d56edff2a48b','UId':'06e8433a-f8a5-4bed-a89c-6ade0c43f4d1','Col':7,'Row':18,'Format':'numberic','Value':'','TargetCode':''}</v>
      </c>
    </row>
    <row r="473" spans="1:1" x14ac:dyDescent="0.2">
      <c r="A473" t="str">
        <f>CONCATENATE("{'SheetId':'97f94cc4-2cf1-490f-9992-d56edff2a48b'",",","'UId':'cf024e3f-6c0c-418d-8b49-55c65ec7ec95'",",'Col':",COLUMN(BCDMDT_06108!A27),",'Row':",ROW(BCDMDT_06108!A27),",","'ColDynamic':",COLUMN(BCDMDT_06108!A34),",","'RowDynamic':",ROW(BCDMDT_06108!A34),",","'Format':'numberic'",",'Value':'",SUBSTITUTE(BCDMDT_06108!A27,"'","\'"),"','TargetCode':''}")</f>
        <v>{'SheetId':'97f94cc4-2cf1-490f-9992-d56edff2a48b','UId':'cf024e3f-6c0c-418d-8b49-55c65ec7ec95','Col':1,'Row':27,'ColDynamic':1,'RowDynamic':34,'Format':'numberic','Value':'VI','TargetCode':''}</v>
      </c>
    </row>
    <row r="474" spans="1:1" x14ac:dyDescent="0.2">
      <c r="A474" t="str">
        <f>CONCATENATE("{'SheetId':'97f94cc4-2cf1-490f-9992-d56edff2a48b'",",","'UId':'bab093ef-7bd1-48fd-aaae-4a9790143bf5'",",'Col':",COLUMN(BCDMDT_06108!B27),",'Row':",ROW(BCDMDT_06108!B27),",","'ColDynamic':",COLUMN(BCDMDT_06108!B34),",","'RowDynamic':",ROW(BCDMDT_06108!B34),",","'Format':'string'",",'Value':'",SUBSTITUTE(BCDMDT_06108!B27,"'","\'"),"','TargetCode':''}")</f>
        <v>{'SheetId':'97f94cc4-2cf1-490f-9992-d56edff2a48b','UId':'bab093ef-7bd1-48fd-aaae-4a9790143bf5','Col':2,'Row':27,'ColDynamic':2,'RowDynamic':34,'Format':'string','Value':'TIỀN
CASH','TargetCode':''}</v>
      </c>
    </row>
    <row r="475" spans="1:1" x14ac:dyDescent="0.2">
      <c r="A475" t="str">
        <f>CONCATENATE("{'SheetId':'97f94cc4-2cf1-490f-9992-d56edff2a48b'",",","'UId':'8d178130-1ea6-493e-8be3-836d042b7f35'",",'Col':",COLUMN(BCDMDT_06108!C27),",'Row':",ROW(BCDMDT_06108!C27),",","'ColDynamic':",COLUMN(BCDMDT_06108!C34),",","'RowDynamic':",ROW(BCDMDT_06108!C34),",","'Format':'numberic'",",'Value':'",SUBSTITUTE(BCDMDT_06108!C27,"'","\'"),"','TargetCode':''}")</f>
        <v>{'SheetId':'97f94cc4-2cf1-490f-9992-d56edff2a48b','UId':'8d178130-1ea6-493e-8be3-836d042b7f35','Col':3,'Row':27,'ColDynamic':3,'RowDynamic':34,'Format':'numberic','Value':'4042','TargetCode':''}</v>
      </c>
    </row>
    <row r="476" spans="1:1" x14ac:dyDescent="0.2">
      <c r="A476" t="str">
        <f>CONCATENATE("{'SheetId':'97f94cc4-2cf1-490f-9992-d56edff2a48b'",",","'UId':'c1677490-7516-44f0-8a45-18c9e47688f2'",",'Col':",COLUMN(BCDMDT_06108!D27),",'Row':",ROW(BCDMDT_06108!D27),",","'ColDynamic':",COLUMN(BCDMDT_06108!D34),",","'RowDynamic':",ROW(BCDMDT_06108!D34),",","'Format':'numberic'",",'Value':'",SUBSTITUTE(BCDMDT_06108!D27,"'","\'"),"','TargetCode':''}")</f>
        <v>{'SheetId':'97f94cc4-2cf1-490f-9992-d56edff2a48b','UId':'c1677490-7516-44f0-8a45-18c9e47688f2','Col':4,'Row':27,'ColDynamic':4,'RowDynamic':34,'Format':'numberic','Value':'','TargetCode':''}</v>
      </c>
    </row>
    <row r="477" spans="1:1" x14ac:dyDescent="0.2">
      <c r="A477" t="str">
        <f>CONCATENATE("{'SheetId':'97f94cc4-2cf1-490f-9992-d56edff2a48b'",",","'UId':'c18d94f4-a7ff-48af-9948-94dd03d5c644'",",'Col':",COLUMN(BCDMDT_06108!E27),",'Row':",ROW(BCDMDT_06108!E27),",","'ColDynamic':",COLUMN(BCDMDT_06108!E34),",","'RowDynamic':",ROW(BCDMDT_06108!E34),",","'Format':'numberic'",",'Value':'",SUBSTITUTE(BCDMDT_06108!E27,"'","\'"),"','TargetCode':''}")</f>
        <v>{'SheetId':'97f94cc4-2cf1-490f-9992-d56edff2a48b','UId':'c18d94f4-a7ff-48af-9948-94dd03d5c644','Col':5,'Row':27,'ColDynamic':5,'RowDynamic':34,'Format':'numberic','Value':'','TargetCode':''}</v>
      </c>
    </row>
    <row r="478" spans="1:1" x14ac:dyDescent="0.2">
      <c r="A478" t="str">
        <f>CONCATENATE("{'SheetId':'97f94cc4-2cf1-490f-9992-d56edff2a48b'",",","'UId':'9165ebb3-3739-4d81-a261-f89a3b450f4e'",",'Col':",COLUMN(BCDMDT_06108!F27),",'Row':",ROW(BCDMDT_06108!F27),",","'ColDynamic':",COLUMN(BCDMDT_06108!F34),",","'RowDynamic':",ROW(BCDMDT_06108!F34),",","'Format':'numberic'",",'Value':'",SUBSTITUTE(BCDMDT_06108!F27,"'","\'"),"','TargetCode':''}")</f>
        <v>{'SheetId':'97f94cc4-2cf1-490f-9992-d56edff2a48b','UId':'9165ebb3-3739-4d81-a261-f89a3b450f4e','Col':6,'Row':27,'ColDynamic':6,'RowDynamic':34,'Format':'numberic','Value':'','TargetCode':''}</v>
      </c>
    </row>
    <row r="479" spans="1:1" x14ac:dyDescent="0.2">
      <c r="A479" t="str">
        <f>CONCATENATE("{'SheetId':'97f94cc4-2cf1-490f-9992-d56edff2a48b'",",","'UId':'5383f531-8c5d-4b61-a2e0-9949d7456c4f'",",'Col':",COLUMN(BCDMDT_06108!G27),",'Row':",ROW(BCDMDT_06108!G27),",","'ColDynamic':",COLUMN(BCDMDT_06108!G34),",","'RowDynamic':",ROW(BCDMDT_06108!G34),",","'Format':'numberic'",",'Value':'",SUBSTITUTE(BCDMDT_06108!G27,"'","\'"),"','TargetCode':''}")</f>
        <v>{'SheetId':'97f94cc4-2cf1-490f-9992-d56edff2a48b','UId':'5383f531-8c5d-4b61-a2e0-9949d7456c4f','Col':7,'Row':27,'ColDynamic':7,'RowDynamic':34,'Format':'numberic','Value':'','TargetCode':''}</v>
      </c>
    </row>
    <row r="480" spans="1:1" x14ac:dyDescent="0.2">
      <c r="A480" t="str">
        <f>CONCATENATE("{'SheetId':'97f94cc4-2cf1-490f-9992-d56edff2a48b'",",","'UId':'26543170-e0dc-49c6-b8d6-ab31cb86cf5e'",",'Col':",COLUMN(BCDMDT_06108!D28),",'Row':",ROW(BCDMDT_06108!D28),",","'Format':'numberic'",",'Value':'",SUBSTITUTE(BCDMDT_06108!D28,"'","\'"),"','TargetCode':''}")</f>
        <v>{'SheetId':'97f94cc4-2cf1-490f-9992-d56edff2a48b','UId':'26543170-e0dc-49c6-b8d6-ab31cb86cf5e','Col':4,'Row':28,'Format':'numberic','Value':'','TargetCode':''}</v>
      </c>
    </row>
    <row r="481" spans="1:1" x14ac:dyDescent="0.2">
      <c r="A481" t="str">
        <f>CONCATENATE("{'SheetId':'97f94cc4-2cf1-490f-9992-d56edff2a48b'",",","'UId':'675dbcf4-5f5f-49b1-b523-3f0c91ed37bc'",",'Col':",COLUMN(BCDMDT_06108!E28),",'Row':",ROW(BCDMDT_06108!E28),",","'Format':'numberic'",",'Value':'",SUBSTITUTE(BCDMDT_06108!E28,"'","\'"),"','TargetCode':''}")</f>
        <v>{'SheetId':'97f94cc4-2cf1-490f-9992-d56edff2a48b','UId':'675dbcf4-5f5f-49b1-b523-3f0c91ed37bc','Col':5,'Row':28,'Format':'numberic','Value':'','TargetCode':''}</v>
      </c>
    </row>
    <row r="482" spans="1:1" x14ac:dyDescent="0.2">
      <c r="A482" t="str">
        <f>CONCATENATE("{'SheetId':'97f94cc4-2cf1-490f-9992-d56edff2a48b'",",","'UId':'7766f28c-1e42-4c6d-a056-0d23c8f10652'",",'Col':",COLUMN(BCDMDT_06108!F28),",'Row':",ROW(BCDMDT_06108!F28),",","'Format':'numberic'",",'Value':'",SUBSTITUTE(BCDMDT_06108!F28,"'","\'"),"','TargetCode':''}")</f>
        <v>{'SheetId':'97f94cc4-2cf1-490f-9992-d56edff2a48b','UId':'7766f28c-1e42-4c6d-a056-0d23c8f10652','Col':6,'Row':28,'Format':'numberic','Value':'101967877268','TargetCode':''}</v>
      </c>
    </row>
    <row r="483" spans="1:1" x14ac:dyDescent="0.2">
      <c r="A483" t="str">
        <f>CONCATENATE("{'SheetId':'97f94cc4-2cf1-490f-9992-d56edff2a48b'",",","'UId':'d0185705-d0f2-4207-9f42-3559fd7fccd6'",",'Col':",COLUMN(BCDMDT_06108!G28),",'Row':",ROW(BCDMDT_06108!G28),",","'Format':'numberic'",",'Value':'",SUBSTITUTE(BCDMDT_06108!G28,"'","\'"),"','TargetCode':''}")</f>
        <v>{'SheetId':'97f94cc4-2cf1-490f-9992-d56edff2a48b','UId':'d0185705-d0f2-4207-9f42-3559fd7fccd6','Col':7,'Row':28,'Format':'numberic','Value':'0.889820305994498','TargetCode':''}</v>
      </c>
    </row>
    <row r="484" spans="1:1" x14ac:dyDescent="0.2">
      <c r="A484" t="str">
        <f>CONCATENATE("{'SheetId':'97f94cc4-2cf1-490f-9992-d56edff2a48b'",",","'UId':'5771d576-186a-42c7-8b2d-37effd7dd119'",",'Col':",COLUMN(BCDMDT_06108!D29),",'Row':",ROW(BCDMDT_06108!D29),",","'Format':'numberic'",",'Value':'",SUBSTITUTE(BCDMDT_06108!D29,"'","\'"),"','TargetCode':''}")</f>
        <v>{'SheetId':'97f94cc4-2cf1-490f-9992-d56edff2a48b','UId':'5771d576-186a-42c7-8b2d-37effd7dd119','Col':4,'Row':29,'Format':'numberic','Value':'','TargetCode':''}</v>
      </c>
    </row>
    <row r="485" spans="1:1" x14ac:dyDescent="0.2">
      <c r="A485" t="str">
        <f>CONCATENATE("{'SheetId':'97f94cc4-2cf1-490f-9992-d56edff2a48b'",",","'UId':'e97e61f4-dde9-474b-b55b-5204e787313c'",",'Col':",COLUMN(BCDMDT_06108!E29),",'Row':",ROW(BCDMDT_06108!E29),",","'Format':'numberic'",",'Value':'",SUBSTITUTE(BCDMDT_06108!E29,"'","\'"),"','TargetCode':''}")</f>
        <v>{'SheetId':'97f94cc4-2cf1-490f-9992-d56edff2a48b','UId':'e97e61f4-dde9-474b-b55b-5204e787313c','Col':5,'Row':29,'Format':'numberic','Value':'','TargetCode':''}</v>
      </c>
    </row>
    <row r="486" spans="1:1" x14ac:dyDescent="0.2">
      <c r="A486" t="str">
        <f>CONCATENATE("{'SheetId':'97f94cc4-2cf1-490f-9992-d56edff2a48b'",",","'UId':'ad2a09d5-3fe4-41c7-918c-71652dc1ff78'",",'Col':",COLUMN(BCDMDT_06108!F29),",'Row':",ROW(BCDMDT_06108!F29),",","'Format':'numberic'",",'Value':'",SUBSTITUTE(BCDMDT_06108!F29,"'","\'"),"','TargetCode':''}")</f>
        <v>{'SheetId':'97f94cc4-2cf1-490f-9992-d56edff2a48b','UId':'ad2a09d5-3fe4-41c7-918c-71652dc1ff78','Col':6,'Row':29,'Format':'numberic','Value':'1167877268','TargetCode':''}</v>
      </c>
    </row>
    <row r="487" spans="1:1" x14ac:dyDescent="0.2">
      <c r="A487" t="str">
        <f>CONCATENATE("{'SheetId':'97f94cc4-2cf1-490f-9992-d56edff2a48b'",",","'UId':'a024435a-79b1-4882-a92d-662dd5e70793'",",'Col':",COLUMN(BCDMDT_06108!G29),",'Row':",ROW(BCDMDT_06108!G29),",","'Format':'numberic'",",'Value':'",SUBSTITUTE(BCDMDT_06108!G29,"'","\'"),"','TargetCode':''}")</f>
        <v>{'SheetId':'97f94cc4-2cf1-490f-9992-d56edff2a48b','UId':'a024435a-79b1-4882-a92d-662dd5e70793','Col':7,'Row':29,'Format':'numberic','Value':'0.0101914537775899','TargetCode':''}</v>
      </c>
    </row>
    <row r="488" spans="1:1" x14ac:dyDescent="0.2">
      <c r="A488" t="str">
        <f>CONCATENATE("{'SheetId':'97f94cc4-2cf1-490f-9992-d56edff2a48b'",",","'UId':'0f2dead1-e171-4208-a851-914f69615f82'",",'Col':",COLUMN(BCDMDT_06108!A31),",'Row':",ROW(BCDMDT_06108!A31),",","'ColDynamic':",COLUMN(BCDMDT_06108!A30),",","'RowDynamic':",ROW(BCDMDT_06108!A30),",","'Format':'string'",",'Value':'",SUBSTITUTE(BCDMDT_06108!A31,"'","\'"),"','TargetCode':''}")</f>
        <v>{'SheetId':'97f94cc4-2cf1-490f-9992-d56edff2a48b','UId':'0f2dead1-e171-4208-a851-914f69615f82','Col':1,'Row':31,'ColDynamic':1,'RowDynamic':30,'Format':'string','Value':'1.3','TargetCode':''}</v>
      </c>
    </row>
    <row r="489" spans="1:1" x14ac:dyDescent="0.2">
      <c r="A489" t="str">
        <f>CONCATENATE("{'SheetId':'97f94cc4-2cf1-490f-9992-d56edff2a48b'",",","'UId':'eb93bf88-bab4-4fc3-af47-6cda172e8c8c'",",'Col':",COLUMN(BCDMDT_06108!B31),",'Row':",ROW(BCDMDT_06108!B31),",","'ColDynamic':",COLUMN(BCDMDT_06108!B30),",","'RowDynamic':",ROW(BCDMDT_06108!B30),",","'Format':'string'",",'Value':'",SUBSTITUTE(BCDMDT_06108!B31,"'","\'"),"','TargetCode':''}")</f>
        <v>{'SheetId':'97f94cc4-2cf1-490f-9992-d56edff2a48b','UId':'eb93bf88-bab4-4fc3-af47-6cda172e8c8c','Col':2,'Row':31,'ColDynamic':2,'RowDynamic':30,'Format':'string','Value':'Tiền gửi có kỳ hạn trên 3 tháng
Deposits with term over three (03) months','TargetCode':''}</v>
      </c>
    </row>
    <row r="490" spans="1:1" x14ac:dyDescent="0.2">
      <c r="A490" t="str">
        <f>CONCATENATE("{'SheetId':'97f94cc4-2cf1-490f-9992-d56edff2a48b'",",","'UId':'5d1f678e-30ec-4260-b6af-00c93418bc6c'",",'Col':",COLUMN(BCDMDT_06108!C31),",'Row':",ROW(BCDMDT_06108!C31),",","'ColDynamic':",COLUMN(BCDMDT_06108!C30),",","'RowDynamic':",ROW(BCDMDT_06108!C30),",","'Format':'string'",",'Value':'",SUBSTITUTE(BCDMDT_06108!C31,"'","\'"),"','TargetCode':''}")</f>
        <v>{'SheetId':'97f94cc4-2cf1-490f-9992-d56edff2a48b','UId':'5d1f678e-30ec-4260-b6af-00c93418bc6c','Col':3,'Row':31,'ColDynamic':3,'RowDynamic':30,'Format':'string','Value':'4043.3','TargetCode':''}</v>
      </c>
    </row>
    <row r="491" spans="1:1" x14ac:dyDescent="0.2">
      <c r="A491" t="str">
        <f>CONCATENATE("{'SheetId':'97f94cc4-2cf1-490f-9992-d56edff2a48b'",",","'UId':'d2390ac2-17a1-4e79-9f9e-a0e1e918db24'",",'Col':",COLUMN(BCDMDT_06108!D31),",'Row':",ROW(BCDMDT_06108!D31),",","'ColDynamic':",COLUMN(BCDMDT_06108!D30),",","'RowDynamic':",ROW(BCDMDT_06108!D30),",","'Format':'numberic'",",'Value':'",SUBSTITUTE(BCDMDT_06108!D31,"'","\'"),"','TargetCode':''}")</f>
        <v>{'SheetId':'97f94cc4-2cf1-490f-9992-d56edff2a48b','UId':'d2390ac2-17a1-4e79-9f9e-a0e1e918db24','Col':4,'Row':31,'ColDynamic':4,'RowDynamic':30,'Format':'numberic','Value':'','TargetCode':''}</v>
      </c>
    </row>
    <row r="492" spans="1:1" x14ac:dyDescent="0.2">
      <c r="A492" t="str">
        <f>CONCATENATE("{'SheetId':'97f94cc4-2cf1-490f-9992-d56edff2a48b'",",","'UId':'987b1e5b-5774-4c91-a7c9-c25f0cb75f38'",",'Col':",COLUMN(BCDMDT_06108!E31),",'Row':",ROW(BCDMDT_06108!E31),",","'ColDynamic':",COLUMN(BCDMDT_06108!E30),",","'RowDynamic':",ROW(BCDMDT_06108!E30),",","'Format':'numberic'",",'Value':'",SUBSTITUTE(BCDMDT_06108!E31,"'","\'"),"','TargetCode':''}")</f>
        <v>{'SheetId':'97f94cc4-2cf1-490f-9992-d56edff2a48b','UId':'987b1e5b-5774-4c91-a7c9-c25f0cb75f38','Col':5,'Row':31,'ColDynamic':5,'RowDynamic':30,'Format':'numberic','Value':'','TargetCode':''}</v>
      </c>
    </row>
    <row r="493" spans="1:1" x14ac:dyDescent="0.2">
      <c r="A493" t="str">
        <f>CONCATENATE("{'SheetId':'97f94cc4-2cf1-490f-9992-d56edff2a48b'",",","'UId':'940e47b0-c384-4fd9-8187-9682427c7877'",",'Col':",COLUMN(BCDMDT_06108!F31),",'Row':",ROW(BCDMDT_06108!F31),",","'ColDynamic':",COLUMN(BCDMDT_06108!F30),",","'RowDynamic':",ROW(BCDMDT_06108!F30),",","'Format':'numberic'",",'Value':'",SUBSTITUTE(BCDMDT_06108!F31,"'","\'"),"','TargetCode':''}")</f>
        <v>{'SheetId':'97f94cc4-2cf1-490f-9992-d56edff2a48b','UId':'940e47b0-c384-4fd9-8187-9682427c7877','Col':6,'Row':31,'ColDynamic':6,'RowDynamic':30,'Format':'numberic','Value':'100800000000','TargetCode':''}</v>
      </c>
    </row>
    <row r="494" spans="1:1" x14ac:dyDescent="0.2">
      <c r="A494" t="str">
        <f>CONCATENATE("{'SheetId':'97f94cc4-2cf1-490f-9992-d56edff2a48b'",",","'UId':'43b5fa0f-b62a-48c5-a6e1-fd84c1ac4294'",",'Col':",COLUMN(BCDMDT_06108!G31),",'Row':",ROW(BCDMDT_06108!G31),",","'ColDynamic':",COLUMN(BCDMDT_06108!G30),",","'RowDynamic':",ROW(BCDMDT_06108!G30),",","'Format':'numberic'",",'Value':'",SUBSTITUTE(BCDMDT_06108!G31,"'","\'"),"','TargetCode':''}")</f>
        <v>{'SheetId':'97f94cc4-2cf1-490f-9992-d56edff2a48b','UId':'43b5fa0f-b62a-48c5-a6e1-fd84c1ac4294','Col':7,'Row':31,'ColDynamic':7,'RowDynamic':30,'Format':'numberic','Value':'0.879628852216908','TargetCode':''}</v>
      </c>
    </row>
    <row r="495" spans="1:1" x14ac:dyDescent="0.2">
      <c r="A495" t="str">
        <f>CONCATENATE("{'SheetId':'97f94cc4-2cf1-490f-9992-d56edff2a48b'",",","'UId':'8e706584-9a97-411a-aa73-101d6bbfd1b3'",",'Col':",COLUMN(BCDMDT_06108!A33),",'Row':",ROW(BCDMDT_06108!A33),",","'ColDynamic':",COLUMN(BCDMDT_06108!A32),",","'RowDynamic':",ROW(BCDMDT_06108!A32),",","'Format':'string'",",'Value':'",SUBSTITUTE(BCDMDT_06108!A33,"'","\'"),"','TargetCode':''}")</f>
        <v>{'SheetId':'97f94cc4-2cf1-490f-9992-d56edff2a48b','UId':'8e706584-9a97-411a-aa73-101d6bbfd1b3','Col':1,'Row':33,'ColDynamic':1,'RowDynamic':32,'Format':'string','Value':'3','TargetCode':''}</v>
      </c>
    </row>
    <row r="496" spans="1:1" x14ac:dyDescent="0.2">
      <c r="A496" t="str">
        <f>CONCATENATE("{'SheetId':'97f94cc4-2cf1-490f-9992-d56edff2a48b'",",","'UId':'ebbb73ee-21aa-4791-831d-554ddb8bda55'",",'Col':",COLUMN(BCDMDT_06108!B33),",'Row':",ROW(BCDMDT_06108!B33),",","'ColDynamic':",COLUMN(BCDMDT_06108!B32),",","'RowDynamic':",ROW(BCDMDT_06108!B32),",","'Format':'string'",",'Value':'",SUBSTITUTE(BCDMDT_06108!B33,"'","\'"),"','TargetCode':''}")</f>
        <v>{'SheetId':'97f94cc4-2cf1-490f-9992-d56edff2a48b','UId':'ebbb73ee-21aa-4791-831d-554ddb8bda55','Col':2,'Row':33,'ColDynamic':2,'RowDynamic':32,'Format':'string','Value':'Công cụ chuyển nhượng…
Transferable instruments…','TargetCode':''}</v>
      </c>
    </row>
    <row r="497" spans="1:1" x14ac:dyDescent="0.2">
      <c r="A497" t="str">
        <f>CONCATENATE("{'SheetId':'97f94cc4-2cf1-490f-9992-d56edff2a48b'",",","'UId':'593a8ce3-bc56-4d99-bcfb-4d7543d6a8b5'",",'Col':",COLUMN(BCDMDT_06108!C33),",'Row':",ROW(BCDMDT_06108!C33),",","'ColDynamic':",COLUMN(BCDMDT_06108!C32),",","'RowDynamic':",ROW(BCDMDT_06108!C32),",","'Format':'string'",",'Value':'",SUBSTITUTE(BCDMDT_06108!C33,"'","\'"),"','TargetCode':''}")</f>
        <v>{'SheetId':'97f94cc4-2cf1-490f-9992-d56edff2a48b','UId':'593a8ce3-bc56-4d99-bcfb-4d7543d6a8b5','Col':3,'Row':33,'ColDynamic':3,'RowDynamic':32,'Format':'string','Value':'4045','TargetCode':''}</v>
      </c>
    </row>
    <row r="498" spans="1:1" x14ac:dyDescent="0.2">
      <c r="A498" t="str">
        <f>CONCATENATE("{'SheetId':'97f94cc4-2cf1-490f-9992-d56edff2a48b'",",","'UId':'85c39c8e-7140-4a81-87fa-55f0bc0c1629'",",'Col':",COLUMN(BCDMDT_06108!D33),",'Row':",ROW(BCDMDT_06108!D33),",","'ColDynamic':",COLUMN(BCDMDT_06108!D32),",","'RowDynamic':",ROW(BCDMDT_06108!D32),",","'Format':'numberic'",",'Value':'",SUBSTITUTE(BCDMDT_06108!D33,"'","\'"),"','TargetCode':''}")</f>
        <v>{'SheetId':'97f94cc4-2cf1-490f-9992-d56edff2a48b','UId':'85c39c8e-7140-4a81-87fa-55f0bc0c1629','Col':4,'Row':33,'ColDynamic':4,'RowDynamic':32,'Format':'numberic','Value':'','TargetCode':''}</v>
      </c>
    </row>
    <row r="499" spans="1:1" x14ac:dyDescent="0.2">
      <c r="A499" t="str">
        <f>CONCATENATE("{'SheetId':'97f94cc4-2cf1-490f-9992-d56edff2a48b'",",","'UId':'d9c57217-ce09-4810-bd54-36c17bc214d8'",",'Col':",COLUMN(BCDMDT_06108!E33),",'Row':",ROW(BCDMDT_06108!E33),",","'ColDynamic':",COLUMN(BCDMDT_06108!E32),",","'RowDynamic':",ROW(BCDMDT_06108!E32),",","'Format':'numberic'",",'Value':'",SUBSTITUTE(BCDMDT_06108!E33,"'","\'"),"','TargetCode':''}")</f>
        <v>{'SheetId':'97f94cc4-2cf1-490f-9992-d56edff2a48b','UId':'d9c57217-ce09-4810-bd54-36c17bc214d8','Col':5,'Row':33,'ColDynamic':5,'RowDynamic':32,'Format':'numberic','Value':'','TargetCode':''}</v>
      </c>
    </row>
    <row r="500" spans="1:1" x14ac:dyDescent="0.2">
      <c r="A500" t="str">
        <f>CONCATENATE("{'SheetId':'97f94cc4-2cf1-490f-9992-d56edff2a48b'",",","'UId':'38610ebe-9b8a-4309-b7c2-3110b15b2b5d'",",'Col':",COLUMN(BCDMDT_06108!F33),",'Row':",ROW(BCDMDT_06108!F33),",","'ColDynamic':",COLUMN(BCDMDT_06108!F32),",","'RowDynamic':",ROW(BCDMDT_06108!F32),",","'Format':'numberic'",",'Value':'",SUBSTITUTE(BCDMDT_06108!F33,"'","\'"),"','TargetCode':''}")</f>
        <v>{'SheetId':'97f94cc4-2cf1-490f-9992-d56edff2a48b','UId':'38610ebe-9b8a-4309-b7c2-3110b15b2b5d','Col':6,'Row':33,'ColDynamic':6,'RowDynamic':32,'Format':'numberic','Value':'0','TargetCode':''}</v>
      </c>
    </row>
    <row r="501" spans="1:1" x14ac:dyDescent="0.2">
      <c r="A501" t="str">
        <f>CONCATENATE("{'SheetId':'97f94cc4-2cf1-490f-9992-d56edff2a48b'",",","'UId':'745905bb-4e76-44d5-861b-a752d05e1015'",",'Col':",COLUMN(BCDMDT_06108!G33),",'Row':",ROW(BCDMDT_06108!G33),",","'ColDynamic':",COLUMN(BCDMDT_06108!G32),",","'RowDynamic':",ROW(BCDMDT_06108!G32),",","'Format':'numberic'",",'Value':'",SUBSTITUTE(BCDMDT_06108!G33,"'","\'"),"','TargetCode':''}")</f>
        <v>{'SheetId':'97f94cc4-2cf1-490f-9992-d56edff2a48b','UId':'745905bb-4e76-44d5-861b-a752d05e1015','Col':7,'Row':33,'ColDynamic':7,'RowDynamic':32,'Format':'numberic','Value':'0','TargetCode':''}</v>
      </c>
    </row>
    <row r="502" spans="1:1" x14ac:dyDescent="0.2">
      <c r="A502" t="str">
        <f>CONCATENATE("{'SheetId':'97f94cc4-2cf1-490f-9992-d56edff2a48b'",",","'UId':'ba304c12-e7bb-4492-a411-67aeda462538'",",'Col':",COLUMN(BCDMDT_06108!A35),",'Row':",ROW(BCDMDT_06108!A35),",","'ColDynamic':",COLUMN(BCDMDT_06108!A34),",","'RowDynamic':",ROW(BCDMDT_06108!A34),",","'Format':'string'",",'Value':'",SUBSTITUTE(BCDMDT_06108!A35,"'","\'"),"','TargetCode':''}")</f>
        <v>{'SheetId':'97f94cc4-2cf1-490f-9992-d56edff2a48b','UId':'ba304c12-e7bb-4492-a411-67aeda462538','Col':1,'Row':35,'ColDynamic':1,'RowDynamic':34,'Format':'string','Value':'VII','TargetCode':''}</v>
      </c>
    </row>
    <row r="503" spans="1:1" x14ac:dyDescent="0.2">
      <c r="A503" t="str">
        <f>CONCATENATE("{'SheetId':'97f94cc4-2cf1-490f-9992-d56edff2a48b'",",","'UId':'fe07c8b5-4d0a-48c2-b69a-c36dfc0d8639'",",'Col':",COLUMN(BCDMDT_06108!B35),",'Row':",ROW(BCDMDT_06108!B35),",","'ColDynamic':",COLUMN(BCDMDT_06108!B34),",","'RowDynamic':",ROW(BCDMDT_06108!B34),",","'Format':'string'",",'Value':'",SUBSTITUTE(BCDMDT_06108!B35,"'","\'"),"','TargetCode':''}")</f>
        <v>{'SheetId':'97f94cc4-2cf1-490f-9992-d56edff2a48b','UId':'fe07c8b5-4d0a-48c2-b69a-c36dfc0d8639','Col':2,'Row':35,'ColDynamic':2,'RowDynamic':34,'Format':'string','Value':'Tổng giá trị danh mục 
Total value of portfolio','TargetCode':''}</v>
      </c>
    </row>
    <row r="504" spans="1:1" x14ac:dyDescent="0.2">
      <c r="A504" t="str">
        <f>CONCATENATE("{'SheetId':'97f94cc4-2cf1-490f-9992-d56edff2a48b'",",","'UId':'95fe39c2-de30-4df1-add3-646d1235b621'",",'Col':",COLUMN(BCDMDT_06108!C35),",'Row':",ROW(BCDMDT_06108!C35),",","'ColDynamic':",COLUMN(BCDMDT_06108!C34),",","'RowDynamic':",ROW(BCDMDT_06108!C34),",","'Format':'string'",",'Value':'",SUBSTITUTE(BCDMDT_06108!C35,"'","\'"),"','TargetCode':''}")</f>
        <v>{'SheetId':'97f94cc4-2cf1-490f-9992-d56edff2a48b','UId':'95fe39c2-de30-4df1-add3-646d1235b621','Col':3,'Row':35,'ColDynamic':3,'RowDynamic':34,'Format':'string','Value':'4047','TargetCode':''}</v>
      </c>
    </row>
    <row r="505" spans="1:1" x14ac:dyDescent="0.2">
      <c r="A505" t="str">
        <f>CONCATENATE("{'SheetId':'97f94cc4-2cf1-490f-9992-d56edff2a48b'",",","'UId':'64ade038-1439-4677-b751-5b2beb58acd0'",",'Col':",COLUMN(BCDMDT_06108!D35),",'Row':",ROW(BCDMDT_06108!D35),",","'ColDynamic':",COLUMN(BCDMDT_06108!D34),",","'RowDynamic':",ROW(BCDMDT_06108!D34),",","'Format':'numberic'",",'Value':'",SUBSTITUTE(BCDMDT_06108!D35,"'","\'"),"','TargetCode':''}")</f>
        <v>{'SheetId':'97f94cc4-2cf1-490f-9992-d56edff2a48b','UId':'64ade038-1439-4677-b751-5b2beb58acd0','Col':4,'Row':35,'ColDynamic':4,'RowDynamic':34,'Format':'numberic','Value':'','TargetCode':''}</v>
      </c>
    </row>
    <row r="506" spans="1:1" x14ac:dyDescent="0.2">
      <c r="A506" t="str">
        <f>CONCATENATE("{'SheetId':'97f94cc4-2cf1-490f-9992-d56edff2a48b'",",","'UId':'ee34460a-dd81-4a8f-8529-2101f8dbaf7e'",",'Col':",COLUMN(BCDMDT_06108!E35),",'Row':",ROW(BCDMDT_06108!E35),",","'ColDynamic':",COLUMN(BCDMDT_06108!E34),",","'RowDynamic':",ROW(BCDMDT_06108!E34),",","'Format':'numberic'",",'Value':'",SUBSTITUTE(BCDMDT_06108!E35,"'","\'"),"','TargetCode':''}")</f>
        <v>{'SheetId':'97f94cc4-2cf1-490f-9992-d56edff2a48b','UId':'ee34460a-dd81-4a8f-8529-2101f8dbaf7e','Col':5,'Row':35,'ColDynamic':5,'RowDynamic':34,'Format':'numberic','Value':'','TargetCode':''}</v>
      </c>
    </row>
    <row r="507" spans="1:1" x14ac:dyDescent="0.2">
      <c r="A507" t="str">
        <f>CONCATENATE("{'SheetId':'97f94cc4-2cf1-490f-9992-d56edff2a48b'",",","'UId':'8aec7324-8930-484d-b27a-ac318204e770'",",'Col':",COLUMN(BCDMDT_06108!F35),",'Row':",ROW(BCDMDT_06108!F35),",","'ColDynamic':",COLUMN(BCDMDT_06108!F34),",","'RowDynamic':",ROW(BCDMDT_06108!F34),",","'Format':'numberic'",",'Value':'",SUBSTITUTE(BCDMDT_06108!F35,"'","\'"),"','TargetCode':''}")</f>
        <v>{'SheetId':'97f94cc4-2cf1-490f-9992-d56edff2a48b','UId':'8aec7324-8930-484d-b27a-ac318204e770','Col':6,'Row':35,'ColDynamic':6,'RowDynamic':34,'Format':'numberic','Value':'114593785488','TargetCode':''}</v>
      </c>
    </row>
    <row r="508" spans="1:1" x14ac:dyDescent="0.2">
      <c r="A508" t="str">
        <f>CONCATENATE("{'SheetId':'97f94cc4-2cf1-490f-9992-d56edff2a48b'",",","'UId':'04bb4ce5-a5db-4f79-97e1-5b2d2863fcc0'",",'Col':",COLUMN(BCDMDT_06108!G35),",'Row':",ROW(BCDMDT_06108!G35),",","'ColDynamic':",COLUMN(BCDMDT_06108!G34),",","'RowDynamic':",ROW(BCDMDT_06108!G34),",","'Format':'numberic'",",'Value':'",SUBSTITUTE(BCDMDT_06108!G35,"'","\'"),"','TargetCode':''}")</f>
        <v>{'SheetId':'97f94cc4-2cf1-490f-9992-d56edff2a48b','UId':'04bb4ce5-a5db-4f79-97e1-5b2d2863fcc0','Col':7,'Row':35,'ColDynamic':7,'RowDynamic':34,'Format':'numberic','Value':'1','TargetCode':''}</v>
      </c>
    </row>
    <row r="509" spans="1:1" x14ac:dyDescent="0.2">
      <c r="A509" t="e">
        <f>CONCATENATE("{'SheetId':'97f94cc4-2cf1-490f-9992-d56edff2a48b'",",","'UId':'fc898edd-d60f-4260-bb15-9585358bc82d'",",'Col':",COLUMN(BCDMDT_06108!#REF!),",'Row':",ROW(BCDMDT_06108!#REF!),",","'Format':'numberic'",",'Value':'",SUBSTITUTE(BCDMDT_06108!#REF!,"'","\'"),"','TargetCode':''}")</f>
        <v>#REF!</v>
      </c>
    </row>
    <row r="510" spans="1:1" x14ac:dyDescent="0.2">
      <c r="A510" t="e">
        <f>CONCATENATE("{'SheetId':'97f94cc4-2cf1-490f-9992-d56edff2a48b'",",","'UId':'97e826f4-0f91-4232-af23-59168daf6190'",",'Col':",COLUMN(BCDMDT_06108!#REF!),",'Row':",ROW(BCDMDT_06108!#REF!),",","'Format':'numberic'",",'Value':'",SUBSTITUTE(BCDMDT_06108!#REF!,"'","\'"),"','TargetCode':''}")</f>
        <v>#REF!</v>
      </c>
    </row>
    <row r="511" spans="1:1" x14ac:dyDescent="0.2">
      <c r="A511" t="e">
        <f>CONCATENATE("{'SheetId':'97f94cc4-2cf1-490f-9992-d56edff2a48b'",",","'UId':'32f6d956-e560-4f40-88b5-30477b33740a'",",'Col':",COLUMN(BCDMDT_06108!#REF!),",'Row':",ROW(BCDMDT_06108!#REF!),",","'Format':'numberic'",",'Value':'",SUBSTITUTE(BCDMDT_06108!#REF!,"'","\'"),"','TargetCode':''}")</f>
        <v>#REF!</v>
      </c>
    </row>
    <row r="512" spans="1:1" x14ac:dyDescent="0.2">
      <c r="A512" t="e">
        <f>CONCATENATE("{'SheetId':'97f94cc4-2cf1-490f-9992-d56edff2a48b'",",","'UId':'248f4055-e444-483d-bfbc-765aa7a5cc9e'",",'Col':",COLUMN(BCDMDT_06108!#REF!),",'Row':",ROW(BCDMDT_06108!#REF!),",","'Format':'numberic'",",'Value':'",SUBSTITUTE(BCDMDT_06108!#REF!,"'","\'"),"','TargetCode':''}")</f>
        <v>#REF!</v>
      </c>
    </row>
    <row r="513" spans="1:1" x14ac:dyDescent="0.2">
      <c r="A51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514" spans="1:1" x14ac:dyDescent="0.2">
      <c r="A51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515" spans="1:1" x14ac:dyDescent="0.2">
      <c r="A51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516" spans="1:1" x14ac:dyDescent="0.2">
      <c r="A51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517" spans="1:1" x14ac:dyDescent="0.2">
      <c r="A51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{'SheetId':'3d9f5a69-09d2-47bf-918c-13651271f903','UId':'502b0c65-f858-42b1-a43d-38e258167d7f','Col':4,'Row':3,'Format':'numberic','Value':'2244176766','TargetCode':''}</v>
      </c>
    </row>
    <row r="518" spans="1:1" x14ac:dyDescent="0.2">
      <c r="A51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{'SheetId':'3d9f5a69-09d2-47bf-918c-13651271f903','UId':'522040fa-deb2-4565-be8c-81c67dc50ed5','Col':5,'Row':3,'Format':'numberic','Value':'2663686046','TargetCode':''}</v>
      </c>
    </row>
    <row r="519" spans="1:1" x14ac:dyDescent="0.2">
      <c r="A51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520" spans="1:1" x14ac:dyDescent="0.2">
      <c r="A52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{'SheetId':'3d9f5a69-09d2-47bf-918c-13651271f903','UId':'91882236-93f8-48dc-97d7-999248002a13','Col':4,'Row':4,'Format':'numberic','Value':'4326027','TargetCode':''}</v>
      </c>
    </row>
    <row r="521" spans="1:1" x14ac:dyDescent="0.2">
      <c r="A52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{'SheetId':'3d9f5a69-09d2-47bf-918c-13651271f903','UId':'978dd67c-d3f6-4513-be62-d4bec6909cd2','Col':5,'Row':4,'Format':'numberic','Value':'-16472005','TargetCode':''}</v>
      </c>
    </row>
    <row r="522" spans="1:1" x14ac:dyDescent="0.2">
      <c r="A52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523" spans="1:1" x14ac:dyDescent="0.2">
      <c r="A52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{'SheetId':'3d9f5a69-09d2-47bf-918c-13651271f903','UId':'18a7025c-d558-4391-9bb9-fc345d1c3987','Col':4,'Row':5,'Format':'numberic','Value':'0','TargetCode':''}</v>
      </c>
    </row>
    <row r="524" spans="1:1" x14ac:dyDescent="0.2">
      <c r="A52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{'SheetId':'3d9f5a69-09d2-47bf-918c-13651271f903','UId':'13980df1-1263-4126-ac90-4bab8738fb04','Col':5,'Row':5,'Format':'numberic','Value':'0','TargetCode':''}</v>
      </c>
    </row>
    <row r="525" spans="1:1" x14ac:dyDescent="0.2">
      <c r="A52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526" spans="1:1" x14ac:dyDescent="0.2">
      <c r="A52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{'SheetId':'3d9f5a69-09d2-47bf-918c-13651271f903','UId':'ffe2ab86-b969-4383-a3ed-bae66a2b4453','Col':4,'Row':6,'Format':'numberic','Value':'4326027','TargetCode':''}</v>
      </c>
    </row>
    <row r="527" spans="1:1" x14ac:dyDescent="0.2">
      <c r="A52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{'SheetId':'3d9f5a69-09d2-47bf-918c-13651271f903','UId':'3b90323c-1658-48f8-8539-d3e693f8efd7','Col':5,'Row':6,'Format':'numberic','Value':'-16472005','TargetCode':''}</v>
      </c>
    </row>
    <row r="528" spans="1:1" x14ac:dyDescent="0.2">
      <c r="A52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529" spans="1:1" x14ac:dyDescent="0.2">
      <c r="A52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{'SheetId':'3d9f5a69-09d2-47bf-918c-13651271f903','UId':'73c1a238-34dd-4ed6-a18d-a7d10112ea10','Col':4,'Row':7,'Format':'numberic','Value':'2248502793','TargetCode':''}</v>
      </c>
    </row>
    <row r="530" spans="1:1" x14ac:dyDescent="0.2">
      <c r="A53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{'SheetId':'3d9f5a69-09d2-47bf-918c-13651271f903','UId':'b954be3c-a901-481d-8256-11b668991df2','Col':5,'Row':7,'Format':'numberic','Value':'2647214041','TargetCode':''}</v>
      </c>
    </row>
    <row r="531" spans="1:1" x14ac:dyDescent="0.2">
      <c r="A53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532" spans="1:1" x14ac:dyDescent="0.2">
      <c r="A53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{'SheetId':'3d9f5a69-09d2-47bf-918c-13651271f903','UId':'4603edaf-3927-4b70-8516-b492bc9b450f','Col':4,'Row':8,'Format':'numberic','Value':'-3000000000','TargetCode':''}</v>
      </c>
    </row>
    <row r="533" spans="1:1" x14ac:dyDescent="0.2">
      <c r="A53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{'SheetId':'3d9f5a69-09d2-47bf-918c-13651271f903','UId':'0f6d4932-e6b4-4701-830e-884e994eb0c4','Col':5,'Row':8,'Format':'numberic','Value':'8000000000','TargetCode':''}</v>
      </c>
    </row>
    <row r="534" spans="1:1" x14ac:dyDescent="0.2">
      <c r="A53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535" spans="1:1" x14ac:dyDescent="0.2">
      <c r="A53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{'SheetId':'3d9f5a69-09d2-47bf-918c-13651271f903','UId':'23d17f59-4db4-4737-8e7d-e886c6c6f5aa','Col':4,'Row':9,'Format':'numberic','Value':'0','TargetCode':''}</v>
      </c>
    </row>
    <row r="536" spans="1:1" x14ac:dyDescent="0.2">
      <c r="A53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{'SheetId':'3d9f5a69-09d2-47bf-918c-13651271f903','UId':'4f862de9-af92-4ef3-866e-01a43340357d','Col':5,'Row':9,'Format':'numberic','Value':'0','TargetCode':''}</v>
      </c>
    </row>
    <row r="537" spans="1:1" x14ac:dyDescent="0.2">
      <c r="A53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538" spans="1:1" x14ac:dyDescent="0.2">
      <c r="A53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{'SheetId':'3d9f5a69-09d2-47bf-918c-13651271f903','UId':'7294f050-f61e-4323-8f24-655a4c134817','Col':4,'Row':10,'Format':'numberic','Value':'102402192','TargetCode':''}</v>
      </c>
    </row>
    <row r="539" spans="1:1" x14ac:dyDescent="0.2">
      <c r="A53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{'SheetId':'3d9f5a69-09d2-47bf-918c-13651271f903','UId':'07f69c92-abf4-43e6-99e1-47a7a8aefd66','Col':5,'Row':10,'Format':'numberic','Value':'-683621917','TargetCode':''}</v>
      </c>
    </row>
    <row r="540" spans="1:1" x14ac:dyDescent="0.2">
      <c r="A54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541" spans="1:1" x14ac:dyDescent="0.2">
      <c r="A54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542" spans="1:1" x14ac:dyDescent="0.2">
      <c r="A54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543" spans="1:1" x14ac:dyDescent="0.2">
      <c r="A54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544" spans="1:1" x14ac:dyDescent="0.2">
      <c r="A54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545" spans="1:1" x14ac:dyDescent="0.2">
      <c r="A54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546" spans="1:1" x14ac:dyDescent="0.2">
      <c r="A54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547" spans="1:1" x14ac:dyDescent="0.2">
      <c r="A54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548" spans="1:1" x14ac:dyDescent="0.2">
      <c r="A54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549" spans="1:1" x14ac:dyDescent="0.2">
      <c r="A54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550" spans="1:1" x14ac:dyDescent="0.2">
      <c r="A55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{'SheetId':'3d9f5a69-09d2-47bf-918c-13651271f903','UId':'baaeff25-ed58-4805-8b78-fbb0b659d150','Col':4,'Row':14,'Format':'numberic','Value':'0','TargetCode':''}</v>
      </c>
    </row>
    <row r="551" spans="1:1" x14ac:dyDescent="0.2">
      <c r="A55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{'SheetId':'3d9f5a69-09d2-47bf-918c-13651271f903','UId':'de431fc7-efd0-4d61-8bd7-0a4b5bf3c76a','Col':5,'Row':14,'Format':'numberic','Value':'-146112','TargetCode':''}</v>
      </c>
    </row>
    <row r="552" spans="1:1" x14ac:dyDescent="0.2">
      <c r="A55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553" spans="1:1" x14ac:dyDescent="0.2">
      <c r="A55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554" spans="1:1" x14ac:dyDescent="0.2">
      <c r="A55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555" spans="1:1" x14ac:dyDescent="0.2">
      <c r="A5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556" spans="1:1" x14ac:dyDescent="0.2">
      <c r="A55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{'SheetId':'3d9f5a69-09d2-47bf-918c-13651271f903','UId':'4b839341-0732-4737-bb64-1197a2c916fe','Col':4,'Row':16,'Format':'numberic','Value':'1099','TargetCode':''}</v>
      </c>
    </row>
    <row r="557" spans="1:1" x14ac:dyDescent="0.2">
      <c r="A55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{'SheetId':'3d9f5a69-09d2-47bf-918c-13651271f903','UId':'dbec0dd9-271a-47c1-8eff-dae8103338ff','Col':5,'Row':16,'Format':'numberic','Value':'-9222','TargetCode':''}</v>
      </c>
    </row>
    <row r="558" spans="1:1" x14ac:dyDescent="0.2">
      <c r="A55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559" spans="1:1" x14ac:dyDescent="0.2">
      <c r="A55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{'SheetId':'3d9f5a69-09d2-47bf-918c-13651271f903','UId':'e0de7cd1-63e3-4981-9320-ab5b3577409d','Col':4,'Row':17,'Format':'numberic','Value':'0','TargetCode':''}</v>
      </c>
    </row>
    <row r="560" spans="1:1" x14ac:dyDescent="0.2">
      <c r="A56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{'SheetId':'3d9f5a69-09d2-47bf-918c-13651271f903','UId':'ffce13a4-03ae-4932-a59b-eb24a71ffd97','Col':5,'Row':17,'Format':'numberic','Value':'2000000','TargetCode':''}</v>
      </c>
    </row>
    <row r="561" spans="1:1" x14ac:dyDescent="0.2">
      <c r="A56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562" spans="1:1" x14ac:dyDescent="0.2">
      <c r="A56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{'SheetId':'3d9f5a69-09d2-47bf-918c-13651271f903','UId':'822e93a7-96a5-404c-ba37-12051d458643','Col':4,'Row':18,'Format':'numberic','Value':'0','TargetCode':''}</v>
      </c>
    </row>
    <row r="563" spans="1:1" x14ac:dyDescent="0.2">
      <c r="A56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{'SheetId':'3d9f5a69-09d2-47bf-918c-13651271f903','UId':'25c05d3e-33c2-4033-9401-21bc2549abad','Col':5,'Row':18,'Format':'numberic','Value':'0','TargetCode':''}</v>
      </c>
    </row>
    <row r="564" spans="1:1" x14ac:dyDescent="0.2">
      <c r="A56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565" spans="1:1" x14ac:dyDescent="0.2">
      <c r="A56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{'SheetId':'3d9f5a69-09d2-47bf-918c-13651271f903','UId':'61d5df60-7115-4dce-b16e-228e18d079c5','Col':4,'Row':19,'Format':'numberic','Value':'40500000','TargetCode':''}</v>
      </c>
    </row>
    <row r="566" spans="1:1" x14ac:dyDescent="0.2">
      <c r="A56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567" spans="1:1" x14ac:dyDescent="0.2">
      <c r="A56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568" spans="1:1" x14ac:dyDescent="0.2">
      <c r="A56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{'SheetId':'3d9f5a69-09d2-47bf-918c-13651271f903','UId':'c1811a2b-f605-43cb-add8-783e2fa63b73','Col':4,'Row':20,'Format':'numberic','Value':'-994023','TargetCode':''}</v>
      </c>
    </row>
    <row r="569" spans="1:1" x14ac:dyDescent="0.2">
      <c r="A56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{'SheetId':'3d9f5a69-09d2-47bf-918c-13651271f903','UId':'3582a546-2d6e-4889-a081-16929b7f527e','Col':5,'Row':20,'Format':'numberic','Value':'5620376','TargetCode':''}</v>
      </c>
    </row>
    <row r="570" spans="1:1" x14ac:dyDescent="0.2">
      <c r="A57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71" spans="1:1" x14ac:dyDescent="0.2">
      <c r="A57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72" spans="1:1" x14ac:dyDescent="0.2">
      <c r="A57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73" spans="1:1" x14ac:dyDescent="0.2">
      <c r="A57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74" spans="1:1" x14ac:dyDescent="0.2">
      <c r="A57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{'SheetId':'3d9f5a69-09d2-47bf-918c-13651271f903','UId':'8c8b69f1-cc40-4b54-90df-311c78ba4148','Col':4,'Row':22,'Format':'numberic','Value':'-609587939','TargetCode':''}</v>
      </c>
    </row>
    <row r="575" spans="1:1" x14ac:dyDescent="0.2">
      <c r="A57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{'SheetId':'3d9f5a69-09d2-47bf-918c-13651271f903','UId':'fd606e9b-ec43-41fb-b336-0441e41cb06e','Col':5,'Row':22,'Format':'numberic','Value':'9971057166','TargetCode':''}</v>
      </c>
    </row>
    <row r="576" spans="1:1" x14ac:dyDescent="0.2">
      <c r="A57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77" spans="1:1" x14ac:dyDescent="0.2">
      <c r="A57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78" spans="1:1" x14ac:dyDescent="0.2">
      <c r="A57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79" spans="1:1" x14ac:dyDescent="0.2">
      <c r="A57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80" spans="1:1" x14ac:dyDescent="0.2">
      <c r="A58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{'SheetId':'3d9f5a69-09d2-47bf-918c-13651271f903','UId':'2a1e2106-f27f-4229-8849-6edebf11f81b','Col':4,'Row':24,'Format':'numberic','Value':'19144000','TargetCode':''}</v>
      </c>
    </row>
    <row r="581" spans="1:1" x14ac:dyDescent="0.2">
      <c r="A58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{'SheetId':'3d9f5a69-09d2-47bf-918c-13651271f903','UId':'381baae0-c231-4083-bf49-2c02091221bc','Col':5,'Row':24,'Format':'numberic','Value':'127500000','TargetCode':''}</v>
      </c>
    </row>
    <row r="582" spans="1:1" x14ac:dyDescent="0.2">
      <c r="A58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83" spans="1:1" x14ac:dyDescent="0.2">
      <c r="A58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{'SheetId':'3d9f5a69-09d2-47bf-918c-13651271f903','UId':'669fbaaf-c2d8-42dc-a8b4-e1f66f141999','Col':4,'Row':25,'Format':'numberic','Value':'-340832583','TargetCode':''}</v>
      </c>
    </row>
    <row r="584" spans="1:1" x14ac:dyDescent="0.2">
      <c r="A58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{'SheetId':'3d9f5a69-09d2-47bf-918c-13651271f903','UId':'e4c1b16f-6ea0-4630-aa13-65a69406ba9d','Col':5,'Row':25,'Format':'numberic','Value':'-199951159','TargetCode':''}</v>
      </c>
    </row>
    <row r="585" spans="1:1" x14ac:dyDescent="0.2">
      <c r="A58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86" spans="1:1" x14ac:dyDescent="0.2">
      <c r="A58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87" spans="1:1" x14ac:dyDescent="0.2">
      <c r="A58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88" spans="1:1" x14ac:dyDescent="0.2">
      <c r="A58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89" spans="1:1" x14ac:dyDescent="0.2">
      <c r="A58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90" spans="1:1" x14ac:dyDescent="0.2">
      <c r="A59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91" spans="1:1" x14ac:dyDescent="0.2">
      <c r="A59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92" spans="1:1" x14ac:dyDescent="0.2">
      <c r="A59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93" spans="1:1" x14ac:dyDescent="0.2">
      <c r="A59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94" spans="1:1" x14ac:dyDescent="0.2">
      <c r="A59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95" spans="1:1" x14ac:dyDescent="0.2">
      <c r="A59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{'SheetId':'3d9f5a69-09d2-47bf-918c-13651271f903','UId':'364d4b5f-931b-4e2e-b306-3e2bca7bd302','Col':4,'Row':29,'Format':'numberic','Value':'-321688583','TargetCode':''}</v>
      </c>
    </row>
    <row r="596" spans="1:1" x14ac:dyDescent="0.2">
      <c r="A59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{'SheetId':'3d9f5a69-09d2-47bf-918c-13651271f903','UId':'03a2814e-1dc1-43d3-a4e6-9e1c45481715','Col':5,'Row':29,'Format':'numberic','Value':'-72451159','TargetCode':''}</v>
      </c>
    </row>
    <row r="597" spans="1:1" x14ac:dyDescent="0.2">
      <c r="A59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98" spans="1:1" x14ac:dyDescent="0.2">
      <c r="A59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{'SheetId':'3d9f5a69-09d2-47bf-918c-13651271f903','UId':'64a93857-2847-4c7d-9a4f-3f4c6517ccec','Col':4,'Row':30,'Format':'numberic','Value':'-931276522','TargetCode':''}</v>
      </c>
    </row>
    <row r="599" spans="1:1" x14ac:dyDescent="0.2">
      <c r="A59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{'SheetId':'3d9f5a69-09d2-47bf-918c-13651271f903','UId':'5342f60c-da65-407d-a686-1b051c511b91','Col':5,'Row':30,'Format':'numberic','Value':'9898606007','TargetCode':''}</v>
      </c>
    </row>
    <row r="600" spans="1:1" x14ac:dyDescent="0.2">
      <c r="A60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601" spans="1:1" x14ac:dyDescent="0.2">
      <c r="A60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{'SheetId':'3d9f5a69-09d2-47bf-918c-13651271f903','UId':'2d1f1cf5-3c15-410f-bd30-0da2acf97536','Col':4,'Row':31,'Format':'numberic','Value':'2252557622','TargetCode':''}</v>
      </c>
    </row>
    <row r="602" spans="1:1" x14ac:dyDescent="0.2">
      <c r="A60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{'SheetId':'3d9f5a69-09d2-47bf-918c-13651271f903','UId':'b422aad8-8b82-43c4-b447-ddbb90b52424','Col':5,'Row':31,'Format':'numberic','Value':'2365222439','TargetCode':''}</v>
      </c>
    </row>
    <row r="603" spans="1:1" x14ac:dyDescent="0.2">
      <c r="A60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604" spans="1:1" x14ac:dyDescent="0.2">
      <c r="A60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{'SheetId':'3d9f5a69-09d2-47bf-918c-13651271f903','UId':'0e4a6a39-71f5-4a94-9aa5-65f8fdbfaa82','Col':4,'Row':32,'Format':'numberic','Value':'2252557622','TargetCode':''}</v>
      </c>
    </row>
    <row r="605" spans="1:1" x14ac:dyDescent="0.2">
      <c r="A60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{'SheetId':'3d9f5a69-09d2-47bf-918c-13651271f903','UId':'1b4a4b14-6a5c-473a-a459-5270c10ded8d','Col':5,'Row':32,'Format':'numberic','Value':'2365222439','TargetCode':''}</v>
      </c>
    </row>
    <row r="606" spans="1:1" x14ac:dyDescent="0.2">
      <c r="A60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607" spans="1:1" x14ac:dyDescent="0.2">
      <c r="A60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{'SheetId':'3d9f5a69-09d2-47bf-918c-13651271f903','UId':'432951a7-5473-446e-807c-3dd7ccf3bb6e','Col':4,'Row':33,'Format':'numberic','Value':'2252557622','TargetCode':''}</v>
      </c>
    </row>
    <row r="608" spans="1:1" x14ac:dyDescent="0.2">
      <c r="A60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{'SheetId':'3d9f5a69-09d2-47bf-918c-13651271f903','UId':'bacc9565-ffff-4501-a884-c8d4d47a6dcb','Col':5,'Row':33,'Format':'numberic','Value':'2365222439','TargetCode':''}</v>
      </c>
    </row>
    <row r="609" spans="1:1" x14ac:dyDescent="0.2">
      <c r="A60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610" spans="1:1" x14ac:dyDescent="0.2">
      <c r="A61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{'SheetId':'3d9f5a69-09d2-47bf-918c-13651271f903','UId':'fd8c3047-89a9-4927-94c5-ae426a227303','Col':4,'Row':34,'Format':'numberic','Value':'2252557622','TargetCode':''}</v>
      </c>
    </row>
    <row r="611" spans="1:1" x14ac:dyDescent="0.2">
      <c r="A61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{'SheetId':'3d9f5a69-09d2-47bf-918c-13651271f903','UId':'84b630d0-23c5-43d7-8937-a5b67f9df5c1','Col':5,'Row':34,'Format':'numberic','Value':'2365222439','TargetCode':''}</v>
      </c>
    </row>
    <row r="612" spans="1:1" x14ac:dyDescent="0.2">
      <c r="A61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613" spans="1:1" x14ac:dyDescent="0.2">
      <c r="A61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614" spans="1:1" x14ac:dyDescent="0.2">
      <c r="A61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615" spans="1:1" x14ac:dyDescent="0.2">
      <c r="A61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616" spans="1:1" x14ac:dyDescent="0.2">
      <c r="A61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617" spans="1:1" x14ac:dyDescent="0.2">
      <c r="A61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618" spans="1:1" x14ac:dyDescent="0.2">
      <c r="A61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619" spans="1:1" x14ac:dyDescent="0.2">
      <c r="A61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{'SheetId':'3d9f5a69-09d2-47bf-918c-13651271f903','UId':'2e6dd567-0d51-415f-a43b-47b68ee70304','Col':4,'Row':37,'Format':'numberic','Value':'0','TargetCode':''}</v>
      </c>
    </row>
    <row r="620" spans="1:1" x14ac:dyDescent="0.2">
      <c r="A62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{'SheetId':'3d9f5a69-09d2-47bf-918c-13651271f903','UId':'5aca5568-0da5-43d9-b612-b5efe71c8c8c','Col':5,'Row':37,'Format':'numberic','Value':'0','TargetCode':''}</v>
      </c>
    </row>
    <row r="621" spans="1:1" x14ac:dyDescent="0.2">
      <c r="A62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622" spans="1:1" x14ac:dyDescent="0.2">
      <c r="A62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623" spans="1:1" x14ac:dyDescent="0.2">
      <c r="A62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624" spans="1:1" x14ac:dyDescent="0.2">
      <c r="A62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625" spans="1:1" x14ac:dyDescent="0.2">
      <c r="A62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{'SheetId':'3d9f5a69-09d2-47bf-918c-13651271f903','UId':'c5b0f87f-379c-44bd-8ec8-f0c52ff33516','Col':4,'Row':39,'Format':'numberic','Value':'1321281100','TargetCode':''}</v>
      </c>
    </row>
    <row r="626" spans="1:1" x14ac:dyDescent="0.2">
      <c r="A62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{'SheetId':'3d9f5a69-09d2-47bf-918c-13651271f903','UId':'3f3974e6-35b4-4547-987d-1a6f639e965c','Col':5,'Row':39,'Format':'numberic','Value':'12263828446','TargetCode':''}</v>
      </c>
    </row>
    <row r="627" spans="1:1" x14ac:dyDescent="0.2">
      <c r="A62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628" spans="1:1" x14ac:dyDescent="0.2">
      <c r="A62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{'SheetId':'3d9f5a69-09d2-47bf-918c-13651271f903','UId':'e9669dd7-8457-4fe7-adac-3aef8b5257e8','Col':4,'Row':40,'Format':'numberic','Value':'1321281100','TargetCode':''}</v>
      </c>
    </row>
    <row r="629" spans="1:1" x14ac:dyDescent="0.2">
      <c r="A62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{'SheetId':'3d9f5a69-09d2-47bf-918c-13651271f903','UId':'5801bdd1-7207-4361-a2fe-e0850a073e72','Col':5,'Row':40,'Format':'numberic','Value':'12263828446','TargetCode':''}</v>
      </c>
    </row>
    <row r="630" spans="1:1" x14ac:dyDescent="0.2">
      <c r="A63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631" spans="1:1" x14ac:dyDescent="0.2">
      <c r="A63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{'SheetId':'3d9f5a69-09d2-47bf-918c-13651271f903','UId':'2f5d0db8-39ea-4e7a-9b1b-3d9a12f11643','Col':4,'Row':41,'Format':'numberic','Value':'1321281100','TargetCode':''}</v>
      </c>
    </row>
    <row r="632" spans="1:1" x14ac:dyDescent="0.2">
      <c r="A63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{'SheetId':'3d9f5a69-09d2-47bf-918c-13651271f903','UId':'d9146d17-7026-49b4-90c3-4bfb0f10f155','Col':5,'Row':41,'Format':'numberic','Value':'12261828446','TargetCode':''}</v>
      </c>
    </row>
    <row r="633" spans="1:1" x14ac:dyDescent="0.2">
      <c r="A63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634" spans="1:1" x14ac:dyDescent="0.2">
      <c r="A63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{'SheetId':'3d9f5a69-09d2-47bf-918c-13651271f903','UId':'5e1aa346-70e1-46a3-b0ae-72adda8ef884','Col':4,'Row':42,'Format':'numberic','Value':'1321281100','TargetCode':''}</v>
      </c>
    </row>
    <row r="635" spans="1:1" x14ac:dyDescent="0.2">
      <c r="A63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{'SheetId':'3d9f5a69-09d2-47bf-918c-13651271f903','UId':'3ac668ad-f8b1-4daf-9a63-4816a7e484e4','Col':5,'Row':42,'Format':'numberic','Value':'261828446','TargetCode':''}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fdbf648f178e407e85724bfdd5158626.psdsxs" Id="R42dab2517a6d443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GZgSDZCwfOX+xuaQxQjXIqd6Ccs=</DigestValue>
    </Reference>
    <Reference Type="http://www.w3.org/2000/09/xmldsig#Object" URI="#idOfficeObject">
      <DigestMethod Algorithm="http://www.w3.org/2000/09/xmldsig#sha1"/>
      <DigestValue>01+hd6BlHTkdXbgbpA6l7bS/kxs=</DigestValue>
    </Reference>
    <Reference Type="http://uri.etsi.org/01903#SignedProperties" URI="#idSignedProperties">
      <Transforms>
        <Transform Algorithm="http://www.w3.org/TR/2001/REC-xml-c14n-20010315"/>
      </Transforms>
      <DigestMethod Algorithm="http://www.w3.org/2000/09/xmldsig#sha1"/>
      <DigestValue>qfAlixXKnDPyVspDKyzIkPe+jCA=</DigestValue>
    </Reference>
  </SignedInfo>
  <SignatureValue>r88jnqQP4jTIK2IIf3i9nlqysJqDVwfNAmsJpt9YUFcCVUZfmrt5ql0MhfAcrLEunFCXFEzaM8EF
F1xo5HofDvG6Ccf41XfFtUO41WGf1/sLfgOMFo32pxZc9HxA+PznrLHCE+azw9Gb3wKTNf0IlUoq
oanJf5C+Dbk4SKsVBNs=</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WRsP2Trk+h7KgLiVcEUae9rLBhM=</DigestValue>
      </Reference>
      <Reference URI="/xl/comments1.xml?ContentType=application/vnd.openxmlformats-officedocument.spreadsheetml.comments+xml">
        <DigestMethod Algorithm="http://www.w3.org/2000/09/xmldsig#sha1"/>
        <DigestValue>qCJ5RLjIOPbzJWqWIu94VmPtSIs=</DigestValue>
      </Reference>
      <Reference URI="/xl/drawings/vmlDrawing1.vml?ContentType=application/vnd.openxmlformats-officedocument.vmlDrawing">
        <DigestMethod Algorithm="http://www.w3.org/2000/09/xmldsig#sha1"/>
        <DigestValue>aBwCT2qarAHQfEpbxpH9SCqdoQk=</DigestValue>
      </Reference>
      <Reference URI="/xl/printerSettings/printerSettings1.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04WOmhh5ZzSEi6RCb1uTGtnE+xU=</DigestValue>
      </Reference>
      <Reference URI="/xl/printerSettings/printerSettings3.bin?ContentType=application/vnd.openxmlformats-officedocument.spreadsheetml.printerSettings">
        <DigestMethod Algorithm="http://www.w3.org/2000/09/xmldsig#sha1"/>
        <DigestValue>04WOmhh5ZzSEi6RCb1uTGtnE+xU=</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sharedStrings.xml?ContentType=application/vnd.openxmlformats-officedocument.spreadsheetml.sharedStrings+xml">
        <DigestMethod Algorithm="http://www.w3.org/2000/09/xmldsig#sha1"/>
        <DigestValue>RCPQVHekB8/1o+T/aPX7DNrW0jY=</DigestValue>
      </Reference>
      <Reference URI="/xl/styles.xml?ContentType=application/vnd.openxmlformats-officedocument.spreadsheetml.styles+xml">
        <DigestMethod Algorithm="http://www.w3.org/2000/09/xmldsig#sha1"/>
        <DigestValue>uoZ3OQ7nkKVj1zgJO+wjZgZDOes=</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Sp+u264sIh1By507RAo1YwkjEHc=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sf04MpsfktACW+fJJJTYHvz6YdE=</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sheet1.xml?ContentType=application/vnd.openxmlformats-officedocument.spreadsheetml.worksheet+xml">
        <DigestMethod Algorithm="http://www.w3.org/2000/09/xmldsig#sha1"/>
        <DigestValue>cM24KPrX0pYoQeTHTnWCATcUQJA=</DigestValue>
      </Reference>
      <Reference URI="/xl/worksheets/sheet2.xml?ContentType=application/vnd.openxmlformats-officedocument.spreadsheetml.worksheet+xml">
        <DigestMethod Algorithm="http://www.w3.org/2000/09/xmldsig#sha1"/>
        <DigestValue>GYcXv5Sjv+bXjPnJTnjGwIQHp28=</DigestValue>
      </Reference>
      <Reference URI="/xl/worksheets/sheet3.xml?ContentType=application/vnd.openxmlformats-officedocument.spreadsheetml.worksheet+xml">
        <DigestMethod Algorithm="http://www.w3.org/2000/09/xmldsig#sha1"/>
        <DigestValue>C0m1UJpFI8/n9SHO8z+1AUpnhFc=</DigestValue>
      </Reference>
      <Reference URI="/xl/worksheets/sheet4.xml?ContentType=application/vnd.openxmlformats-officedocument.spreadsheetml.worksheet+xml">
        <DigestMethod Algorithm="http://www.w3.org/2000/09/xmldsig#sha1"/>
        <DigestValue>UVTT5VmnSSTPOsXOct1u+lB/Msg=</DigestValue>
      </Reference>
      <Reference URI="/xl/worksheets/sheet5.xml?ContentType=application/vnd.openxmlformats-officedocument.spreadsheetml.worksheet+xml">
        <DigestMethod Algorithm="http://www.w3.org/2000/09/xmldsig#sha1"/>
        <DigestValue>I9NgFMiNdOHBUjUqGBoobvXiSmw=</DigestValue>
      </Reference>
      <Reference URI="/xl/worksheets/sheet6.xml?ContentType=application/vnd.openxmlformats-officedocument.spreadsheetml.worksheet+xml">
        <DigestMethod Algorithm="http://www.w3.org/2000/09/xmldsig#sha1"/>
        <DigestValue>dLyhvTcU+KyaLfjML+1i4shcArY=</DigestValue>
      </Reference>
      <Reference URI="/xl/worksheets/sheet7.xml?ContentType=application/vnd.openxmlformats-officedocument.spreadsheetml.worksheet+xml">
        <DigestMethod Algorithm="http://www.w3.org/2000/09/xmldsig#sha1"/>
        <DigestValue>Wz6SiuvRxAgHQw+e9GcYCr3ffxE=</DigestValue>
      </Reference>
      <Reference URI="/xl/worksheets/sheet8.xml?ContentType=application/vnd.openxmlformats-officedocument.spreadsheetml.worksheet+xml">
        <DigestMethod Algorithm="http://www.w3.org/2000/09/xmldsig#sha1"/>
        <DigestValue>cE7rlp23gu+fF57oZoZfDHp3D20=</DigestValue>
      </Reference>
    </Manifest>
    <SignatureProperties>
      <SignatureProperty Id="idSignatureTime" Target="#idPackageSignature">
        <mdssi:SignatureTime xmlns:mdssi="http://schemas.openxmlformats.org/package/2006/digital-signature">
          <mdssi:Format>YYYY-MM-DDThh:mm:ssTZD</mdssi:Format>
          <mdssi:Value>2022-07-29T03:46:22Z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2022-07-29T03:46:22Z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BCThuNhap_06203</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Nong Thi Lan, Nhi</dc:creator>
  <cp:lastModifiedBy>Nguyen1, Hoang</cp:lastModifiedBy>
  <dcterms:created xsi:type="dcterms:W3CDTF">2021-07-27T11:48:20Z</dcterms:created>
  <dcterms:modified xsi:type="dcterms:W3CDTF">2022-07-28T11:45:10Z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2022-07-28T11:45:10Z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0c740d50-7066-4f9f-8584-71e9743bc0a6</vt:lpwstr>
  </property>
  <property fmtid="{D5CDD505-2E9C-101B-9397-08002B2CF9AE}" pid="10" name="MSIP_Label_ebbfc019-7f88-4fb6-96d6-94ffadd4b772_ContentBits">
    <vt:lpwstr>1</vt:lpwstr>
  </property>
</Properties>
</file>